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5150" windowHeight="4995"/>
  </bookViews>
  <sheets>
    <sheet name="Supuestos" sheetId="1" r:id="rId1"/>
    <sheet name="Mercado" sheetId="11" r:id="rId2"/>
    <sheet name="Plan de Ventas" sheetId="9" r:id="rId3"/>
    <sheet name="Nómina." sheetId="16" r:id="rId4"/>
    <sheet name="Balance Inicial" sheetId="3" r:id="rId5"/>
    <sheet name="Estado de Resultados" sheetId="4" r:id="rId6"/>
    <sheet name="Flujo Caja y Efectivo" sheetId="5" r:id="rId7"/>
    <sheet name="Balance General" sheetId="17" r:id="rId8"/>
    <sheet name="Indicadores" sheetId="7" r:id="rId9"/>
    <sheet name="Conclusiones" sheetId="18"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7">#REF!</definedName>
    <definedName name="A">#REF!</definedName>
    <definedName name="_xlnm.Consolidate_Area">#N/A</definedName>
    <definedName name="_xlnm.Print_Area" localSheetId="7">#REF!</definedName>
    <definedName name="_xlnm.Print_Area">#REF!</definedName>
    <definedName name="asd">[1]SIAM!$B$266</definedName>
    <definedName name="AUD" localSheetId="7">[2]ENE!#REF!</definedName>
    <definedName name="AUD">[2]ENE!#REF!</definedName>
    <definedName name="Autorizaciones_Procedimeitnos_Actividad_" localSheetId="7">#REF!</definedName>
    <definedName name="Autorizaciones_Procedimeitnos_Actividad_">#REF!</definedName>
    <definedName name="AUX" localSheetId="7">#REF!</definedName>
    <definedName name="AUX">#REF!</definedName>
    <definedName name="BAL" localSheetId="7">[2]ENE!#REF!</definedName>
    <definedName name="BAL">[2]ENE!#REF!</definedName>
    <definedName name="BALULT">[3]EF!$E$3:$G$5003</definedName>
    <definedName name="_xlnm.Database" localSheetId="7">#REF!</definedName>
    <definedName name="_xlnm.Database">#REF!</definedName>
    <definedName name="BASICO" localSheetId="7">#REF!</definedName>
    <definedName name="BASICO">#REF!</definedName>
    <definedName name="bd">[4]Est_UPZ´s!$A$8:$E$186</definedName>
    <definedName name="BuiltIn_AutoFilter___2">"$"</definedName>
    <definedName name="BuiltIn_Consolidate_Area___8">NA()</definedName>
    <definedName name="BuiltIn_Print_Area" localSheetId="7">#REF!</definedName>
    <definedName name="BuiltIn_Print_Area">#REF!</definedName>
    <definedName name="C_ConumosFamisanar1" localSheetId="7">#REF!</definedName>
    <definedName name="C_ConumosFamisanar1">#REF!</definedName>
    <definedName name="CAJ" localSheetId="7">[2]ENE!#REF!</definedName>
    <definedName name="CAJ">[2]ENE!#REF!</definedName>
    <definedName name="cento" localSheetId="7">[5]Matrices!#REF!</definedName>
    <definedName name="cento">[5]Matrices!#REF!</definedName>
    <definedName name="centrogestion">[5]Matrices!$A$2:$A$79</definedName>
    <definedName name="Codcentrogestion" localSheetId="7">[5]Matrices!#REF!</definedName>
    <definedName name="Codcentrogestion">[5]Matrices!#REF!</definedName>
    <definedName name="Codrepuestobio">[5]Matrices!$P$2:$P$119</definedName>
    <definedName name="Codrepuestos" localSheetId="7">[5]Matrices!#REF!</definedName>
    <definedName name="Codrepuestos">[5]Matrices!#REF!</definedName>
    <definedName name="Comprobante_Abril2004" localSheetId="7">#REF!</definedName>
    <definedName name="Comprobante_Abril2004">#REF!</definedName>
    <definedName name="consulta" localSheetId="7">#REF!</definedName>
    <definedName name="consulta">#REF!</definedName>
    <definedName name="DEP" localSheetId="7">[2]ENE!#REF!</definedName>
    <definedName name="DEP">[2]ENE!#REF!</definedName>
    <definedName name="Descripcionrepuestos" localSheetId="7">[5]Matrices!#REF!</definedName>
    <definedName name="Descripcionrepuestos">[5]Matrices!#REF!</definedName>
    <definedName name="Entidad" localSheetId="7">#REF!</definedName>
    <definedName name="Entidad">#REF!</definedName>
    <definedName name="Especialidadeqbio">[5]Matrices!$I$2:$I$3</definedName>
    <definedName name="EspecializacionCG" localSheetId="7">[5]Matrices!#REF!</definedName>
    <definedName name="EspecializacionCG">[5]Matrices!#REF!</definedName>
    <definedName name="evalplan_1er_sem" localSheetId="7">#REF!</definedName>
    <definedName name="evalplan_1er_sem">#REF!</definedName>
    <definedName name="evalplan_1er_sem___0" localSheetId="7">#REF!</definedName>
    <definedName name="evalplan_1er_sem___0">#REF!</definedName>
    <definedName name="evalplan_1er_sem___9" localSheetId="7">#REF!</definedName>
    <definedName name="evalplan_1er_sem___9">#REF!</definedName>
    <definedName name="INGRESO" localSheetId="7">#REF!</definedName>
    <definedName name="INGRESO">#REF!</definedName>
    <definedName name="INST" localSheetId="7">#REF!</definedName>
    <definedName name="INST">#REF!</definedName>
    <definedName name="jjj" localSheetId="7">#REF!</definedName>
    <definedName name="jjj">#REF!</definedName>
    <definedName name="KKKKK" localSheetId="7">#REF!</definedName>
    <definedName name="KKKKK">#REF!</definedName>
    <definedName name="KKLL" localSheetId="7">[6]ENE!#REF!</definedName>
    <definedName name="KKLL">[6]ENE!#REF!</definedName>
    <definedName name="LIMPIE">OFFSET('[7]Filtro (2)'!$A$6,'[7]Filtro (2)'!$D$1+1,0,126-'[7]Filtro (2)'!$D$1,3)</definedName>
    <definedName name="MIL">[3]EF!$I$4</definedName>
    <definedName name="n" localSheetId="7">#REF!</definedName>
    <definedName name="n">#REF!</definedName>
    <definedName name="nnnn">[8]SIAM!$K$352</definedName>
    <definedName name="op" localSheetId="7">#REF!</definedName>
    <definedName name="op">#REF!</definedName>
    <definedName name="opp" localSheetId="7">#REF!</definedName>
    <definedName name="opp">#REF!</definedName>
    <definedName name="oppp" localSheetId="7">#REF!</definedName>
    <definedName name="oppp">#REF!</definedName>
    <definedName name="P" localSheetId="7">#REF!</definedName>
    <definedName name="P">#REF!</definedName>
    <definedName name="PAN" localSheetId="7">[2]ENE!#REF!</definedName>
    <definedName name="PAN">[2]ENE!#REF!</definedName>
    <definedName name="PYG">[2]ENE!$B$4</definedName>
    <definedName name="Q" localSheetId="7">#REF!</definedName>
    <definedName name="Q">#REF!</definedName>
    <definedName name="rr" localSheetId="7">[9]ENE!#REF!</definedName>
    <definedName name="rr">[9]ENE!#REF!</definedName>
    <definedName name="rrrrrr" localSheetId="7">[9]ENE!#REF!</definedName>
    <definedName name="rrrrrr">[9]ENE!#REF!</definedName>
    <definedName name="S" localSheetId="7">#REF!</definedName>
    <definedName name="S">#REF!</definedName>
    <definedName name="SI" localSheetId="7">OFFSET(#REF!,0,0,1,1+#REF!)</definedName>
    <definedName name="SI">OFFSET(#REF!,0,0,1,1+#REF!)</definedName>
    <definedName name="T" localSheetId="7">#REF!</definedName>
    <definedName name="T">#REF!</definedName>
    <definedName name="tecnicoeqbio">[5]Matrices!$K$2:$K$4</definedName>
    <definedName name="TIR" localSheetId="7">OFFSET(#REF!,0,0,1,1+#REF!)</definedName>
    <definedName name="TIR">OFFSET(#REF!,0,0,1,1+#REF!)</definedName>
    <definedName name="Totales_Cafam" localSheetId="7">#REF!</definedName>
    <definedName name="Totales_Cafam">#REF!</definedName>
    <definedName name="uno">[10]SIAM!$B$64</definedName>
    <definedName name="VARIOS" localSheetId="7">[6]ENE!#REF!</definedName>
    <definedName name="VARIOS">[6]ENE!#REF!</definedName>
    <definedName name="VARO" localSheetId="7">[6]ENE!#REF!</definedName>
    <definedName name="VARO">[6]ENE!#REF!</definedName>
    <definedName name="VPN" localSheetId="7">OFFSET(#REF!,0,0,1,#REF!)</definedName>
    <definedName name="VPN">OFFSET(#REF!,0,0,1,#REF!)</definedName>
    <definedName name="yyy">[8]SIAM!$B$289</definedName>
    <definedName name="Z_B65AA2AA_B78D_11D7_B11C_00D0B70F7DE8_.wvu.FilterData" localSheetId="7" hidden="1">#REF!</definedName>
    <definedName name="Z_B65AA2AA_B78D_11D7_B11C_00D0B70F7DE8_.wvu.FilterData" hidden="1">#REF!</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0" i="7" l="1"/>
  <c r="F10" i="7"/>
  <c r="D10" i="7"/>
  <c r="C10" i="7"/>
  <c r="G44" i="17"/>
  <c r="G40" i="17"/>
  <c r="G41" i="17"/>
  <c r="F9" i="16"/>
  <c r="F10" i="16"/>
  <c r="F11" i="16"/>
  <c r="F12" i="16"/>
  <c r="F13" i="16"/>
  <c r="F14" i="16"/>
  <c r="F15" i="16"/>
  <c r="J8" i="16"/>
  <c r="D9" i="16"/>
  <c r="G9" i="16"/>
  <c r="D10" i="16"/>
  <c r="G10" i="16"/>
  <c r="D11" i="16"/>
  <c r="G11" i="16"/>
  <c r="D12" i="16"/>
  <c r="G12" i="16"/>
  <c r="D13" i="16"/>
  <c r="G13" i="16"/>
  <c r="D14" i="16"/>
  <c r="G14" i="16"/>
  <c r="D15" i="16"/>
  <c r="G15" i="16"/>
  <c r="K8" i="16"/>
  <c r="E9" i="16"/>
  <c r="H9" i="16"/>
  <c r="E10" i="16"/>
  <c r="H10" i="16"/>
  <c r="E11" i="16"/>
  <c r="H11" i="16"/>
  <c r="E12" i="16"/>
  <c r="H12" i="16"/>
  <c r="E13" i="16"/>
  <c r="H13" i="16"/>
  <c r="E14" i="16"/>
  <c r="H14" i="16"/>
  <c r="E15" i="16"/>
  <c r="H15" i="16"/>
  <c r="L8" i="16"/>
  <c r="F16" i="16"/>
  <c r="F33" i="16"/>
  <c r="M8" i="16"/>
  <c r="J181" i="1"/>
  <c r="J182" i="1"/>
  <c r="C14" i="4"/>
  <c r="J169" i="1"/>
  <c r="C7" i="4"/>
  <c r="J170" i="1"/>
  <c r="C8" i="4"/>
  <c r="J171" i="1"/>
  <c r="C9" i="4"/>
  <c r="J172" i="1"/>
  <c r="C10" i="4"/>
  <c r="J175" i="1"/>
  <c r="C11" i="4"/>
  <c r="J177" i="1"/>
  <c r="C12" i="4"/>
  <c r="J178" i="1"/>
  <c r="C13" i="4"/>
  <c r="C6" i="4"/>
  <c r="F68" i="1"/>
  <c r="C82" i="1"/>
  <c r="E7" i="9"/>
  <c r="D7" i="9"/>
  <c r="F7" i="9"/>
  <c r="D8" i="9"/>
  <c r="F8" i="9"/>
  <c r="D9" i="9"/>
  <c r="F9" i="9"/>
  <c r="D10" i="9"/>
  <c r="F10" i="9"/>
  <c r="C41" i="9"/>
  <c r="C5" i="4"/>
  <c r="C15" i="4"/>
  <c r="F19" i="16"/>
  <c r="F20" i="16"/>
  <c r="F21" i="16"/>
  <c r="F22" i="16"/>
  <c r="J20" i="16"/>
  <c r="D19" i="16"/>
  <c r="G19" i="16"/>
  <c r="D20" i="16"/>
  <c r="G20" i="16"/>
  <c r="D21" i="16"/>
  <c r="G21" i="16"/>
  <c r="D22" i="16"/>
  <c r="G22" i="16"/>
  <c r="K20" i="16"/>
  <c r="E19" i="16"/>
  <c r="H19" i="16"/>
  <c r="E20" i="16"/>
  <c r="H20" i="16"/>
  <c r="E21" i="16"/>
  <c r="H21" i="16"/>
  <c r="E22" i="16"/>
  <c r="H22" i="16"/>
  <c r="H23" i="16"/>
  <c r="L20" i="16"/>
  <c r="F23" i="16"/>
  <c r="G33" i="16"/>
  <c r="M20" i="16"/>
  <c r="I198" i="1"/>
  <c r="I197" i="1"/>
  <c r="C25" i="4"/>
  <c r="E169" i="1"/>
  <c r="E170" i="1"/>
  <c r="E171" i="1"/>
  <c r="E172" i="1"/>
  <c r="E173" i="1"/>
  <c r="E174" i="1"/>
  <c r="E175" i="1"/>
  <c r="E176" i="1"/>
  <c r="E177" i="1"/>
  <c r="E178" i="1"/>
  <c r="E179" i="1"/>
  <c r="E180" i="1"/>
  <c r="E181" i="1"/>
  <c r="E182" i="1"/>
  <c r="I189" i="1"/>
  <c r="C17" i="4"/>
  <c r="E185" i="1"/>
  <c r="E186" i="1"/>
  <c r="E187" i="1"/>
  <c r="E188" i="1"/>
  <c r="E189" i="1"/>
  <c r="E190" i="1"/>
  <c r="E191" i="1"/>
  <c r="E192" i="1"/>
  <c r="E193" i="1"/>
  <c r="I190" i="1"/>
  <c r="C18" i="4"/>
  <c r="I191" i="1"/>
  <c r="C19" i="4"/>
  <c r="I192" i="1"/>
  <c r="C20" i="4"/>
  <c r="I194" i="1"/>
  <c r="C21" i="4"/>
  <c r="I195" i="1"/>
  <c r="C22" i="4"/>
  <c r="I193" i="1"/>
  <c r="C23" i="4"/>
  <c r="I196" i="1"/>
  <c r="C24" i="4"/>
  <c r="F144" i="1"/>
  <c r="F145" i="1"/>
  <c r="F146" i="1"/>
  <c r="F147" i="1"/>
  <c r="F148" i="1"/>
  <c r="F149" i="1"/>
  <c r="F150" i="1"/>
  <c r="F151" i="1"/>
  <c r="C159" i="1"/>
  <c r="F159" i="1"/>
  <c r="F131" i="1"/>
  <c r="F132" i="1"/>
  <c r="F133" i="1"/>
  <c r="F134" i="1"/>
  <c r="C160" i="1"/>
  <c r="F160" i="1"/>
  <c r="F137" i="1"/>
  <c r="F138" i="1"/>
  <c r="F139" i="1"/>
  <c r="F140" i="1"/>
  <c r="F141" i="1"/>
  <c r="C161" i="1"/>
  <c r="F161" i="1"/>
  <c r="F162" i="1"/>
  <c r="C26" i="4"/>
  <c r="C16" i="4"/>
  <c r="C27" i="4"/>
  <c r="C29" i="4"/>
  <c r="C30" i="4"/>
  <c r="C31" i="4"/>
  <c r="D46" i="17"/>
  <c r="D47" i="17"/>
  <c r="K181" i="1"/>
  <c r="K182" i="1"/>
  <c r="D14" i="4"/>
  <c r="K169" i="1"/>
  <c r="D7" i="4"/>
  <c r="K170" i="1"/>
  <c r="D8" i="4"/>
  <c r="K171" i="1"/>
  <c r="D9" i="4"/>
  <c r="K172" i="1"/>
  <c r="D10" i="4"/>
  <c r="K175" i="1"/>
  <c r="D11" i="4"/>
  <c r="K177" i="1"/>
  <c r="D12" i="4"/>
  <c r="K178" i="1"/>
  <c r="D13" i="4"/>
  <c r="D6" i="4"/>
  <c r="F69" i="1"/>
  <c r="C83" i="1"/>
  <c r="E14" i="9"/>
  <c r="D14" i="9"/>
  <c r="F14" i="9"/>
  <c r="D15" i="9"/>
  <c r="F15" i="9"/>
  <c r="D16" i="9"/>
  <c r="F16" i="9"/>
  <c r="D17" i="9"/>
  <c r="F17" i="9"/>
  <c r="C42" i="9"/>
  <c r="D5" i="4"/>
  <c r="D15" i="4"/>
  <c r="J198" i="1"/>
  <c r="J197" i="1"/>
  <c r="D25" i="4"/>
  <c r="J189" i="1"/>
  <c r="D17" i="4"/>
  <c r="J190" i="1"/>
  <c r="D18" i="4"/>
  <c r="J191" i="1"/>
  <c r="D19" i="4"/>
  <c r="J192" i="1"/>
  <c r="D20" i="4"/>
  <c r="J194" i="1"/>
  <c r="D21" i="4"/>
  <c r="J195" i="1"/>
  <c r="D22" i="4"/>
  <c r="J193" i="1"/>
  <c r="D23" i="4"/>
  <c r="J196" i="1"/>
  <c r="D24" i="4"/>
  <c r="G159" i="1"/>
  <c r="G160" i="1"/>
  <c r="G161" i="1"/>
  <c r="G162" i="1"/>
  <c r="D26" i="4"/>
  <c r="D16" i="4"/>
  <c r="D27" i="4"/>
  <c r="D29" i="4"/>
  <c r="D30" i="4"/>
  <c r="D31" i="4"/>
  <c r="E46" i="17"/>
  <c r="E47" i="17"/>
  <c r="L181" i="1"/>
  <c r="L182" i="1"/>
  <c r="E14" i="4"/>
  <c r="L169" i="1"/>
  <c r="E7" i="4"/>
  <c r="L170" i="1"/>
  <c r="E8" i="4"/>
  <c r="L171" i="1"/>
  <c r="E9" i="4"/>
  <c r="L172" i="1"/>
  <c r="E10" i="4"/>
  <c r="L175" i="1"/>
  <c r="E11" i="4"/>
  <c r="L177" i="1"/>
  <c r="E12" i="4"/>
  <c r="L178" i="1"/>
  <c r="E13" i="4"/>
  <c r="E6" i="4"/>
  <c r="D70" i="1"/>
  <c r="F70" i="1"/>
  <c r="C84" i="1"/>
  <c r="E21" i="9"/>
  <c r="D21" i="9"/>
  <c r="F21" i="9"/>
  <c r="D22" i="9"/>
  <c r="F22" i="9"/>
  <c r="D23" i="9"/>
  <c r="F23" i="9"/>
  <c r="D24" i="9"/>
  <c r="F24" i="9"/>
  <c r="C43" i="9"/>
  <c r="E5" i="4"/>
  <c r="E15" i="4"/>
  <c r="K198" i="1"/>
  <c r="K197" i="1"/>
  <c r="E25" i="4"/>
  <c r="K189" i="1"/>
  <c r="E17" i="4"/>
  <c r="K190" i="1"/>
  <c r="E18" i="4"/>
  <c r="K191" i="1"/>
  <c r="E19" i="4"/>
  <c r="K192" i="1"/>
  <c r="E20" i="4"/>
  <c r="K194" i="1"/>
  <c r="E21" i="4"/>
  <c r="K195" i="1"/>
  <c r="E22" i="4"/>
  <c r="K193" i="1"/>
  <c r="E23" i="4"/>
  <c r="K196" i="1"/>
  <c r="E24" i="4"/>
  <c r="H159" i="1"/>
  <c r="H160" i="1"/>
  <c r="H161" i="1"/>
  <c r="H162" i="1"/>
  <c r="E26" i="4"/>
  <c r="E16" i="4"/>
  <c r="E27" i="4"/>
  <c r="E29" i="4"/>
  <c r="E30" i="4"/>
  <c r="E31" i="4"/>
  <c r="F46" i="17"/>
  <c r="F47" i="17"/>
  <c r="M181" i="1"/>
  <c r="M182" i="1"/>
  <c r="F14" i="4"/>
  <c r="M169" i="1"/>
  <c r="F7" i="4"/>
  <c r="M170" i="1"/>
  <c r="F8" i="4"/>
  <c r="M171" i="1"/>
  <c r="F9" i="4"/>
  <c r="M172" i="1"/>
  <c r="F10" i="4"/>
  <c r="M175" i="1"/>
  <c r="F11" i="4"/>
  <c r="M177" i="1"/>
  <c r="F12" i="4"/>
  <c r="M178" i="1"/>
  <c r="F13" i="4"/>
  <c r="F6" i="4"/>
  <c r="D71" i="1"/>
  <c r="F71" i="1"/>
  <c r="C85" i="1"/>
  <c r="E28" i="9"/>
  <c r="D28" i="9"/>
  <c r="F28" i="9"/>
  <c r="D29" i="9"/>
  <c r="F29" i="9"/>
  <c r="D30" i="9"/>
  <c r="F30" i="9"/>
  <c r="D31" i="9"/>
  <c r="F31" i="9"/>
  <c r="C44" i="9"/>
  <c r="F5" i="4"/>
  <c r="F15" i="4"/>
  <c r="L198" i="1"/>
  <c r="L197" i="1"/>
  <c r="F25" i="4"/>
  <c r="L189" i="1"/>
  <c r="F17" i="4"/>
  <c r="L190" i="1"/>
  <c r="F18" i="4"/>
  <c r="L191" i="1"/>
  <c r="F19" i="4"/>
  <c r="L192" i="1"/>
  <c r="F20" i="4"/>
  <c r="L194" i="1"/>
  <c r="F21" i="4"/>
  <c r="L195" i="1"/>
  <c r="F22" i="4"/>
  <c r="L193" i="1"/>
  <c r="F23" i="4"/>
  <c r="L196" i="1"/>
  <c r="F24" i="4"/>
  <c r="I159" i="1"/>
  <c r="I160" i="1"/>
  <c r="I161" i="1"/>
  <c r="I162" i="1"/>
  <c r="F26" i="4"/>
  <c r="F16" i="4"/>
  <c r="F27" i="4"/>
  <c r="F29" i="4"/>
  <c r="F30" i="4"/>
  <c r="F31" i="4"/>
  <c r="G46" i="17"/>
  <c r="G47" i="17"/>
  <c r="N181" i="1"/>
  <c r="N182" i="1"/>
  <c r="G14" i="4"/>
  <c r="N169" i="1"/>
  <c r="G7" i="4"/>
  <c r="N170" i="1"/>
  <c r="G8" i="4"/>
  <c r="N171" i="1"/>
  <c r="G9" i="4"/>
  <c r="N172" i="1"/>
  <c r="G10" i="4"/>
  <c r="N175" i="1"/>
  <c r="G11" i="4"/>
  <c r="N177" i="1"/>
  <c r="G12" i="4"/>
  <c r="N178" i="1"/>
  <c r="G13" i="4"/>
  <c r="G6" i="4"/>
  <c r="D72" i="1"/>
  <c r="F72" i="1"/>
  <c r="C86" i="1"/>
  <c r="E35" i="9"/>
  <c r="D35" i="9"/>
  <c r="F35" i="9"/>
  <c r="D36" i="9"/>
  <c r="F36" i="9"/>
  <c r="D37" i="9"/>
  <c r="F37" i="9"/>
  <c r="D38" i="9"/>
  <c r="F38" i="9"/>
  <c r="C45" i="9"/>
  <c r="G5" i="4"/>
  <c r="G15" i="4"/>
  <c r="M198" i="1"/>
  <c r="M197" i="1"/>
  <c r="G25" i="4"/>
  <c r="M189" i="1"/>
  <c r="G17" i="4"/>
  <c r="M190" i="1"/>
  <c r="G18" i="4"/>
  <c r="M191" i="1"/>
  <c r="G19" i="4"/>
  <c r="M192" i="1"/>
  <c r="G20" i="4"/>
  <c r="M194" i="1"/>
  <c r="G21" i="4"/>
  <c r="M195" i="1"/>
  <c r="G22" i="4"/>
  <c r="M193" i="1"/>
  <c r="G23" i="4"/>
  <c r="M196" i="1"/>
  <c r="G24" i="4"/>
  <c r="J159" i="1"/>
  <c r="J160" i="1"/>
  <c r="J161" i="1"/>
  <c r="J162" i="1"/>
  <c r="G26" i="4"/>
  <c r="G16" i="4"/>
  <c r="G27" i="4"/>
  <c r="G29" i="4"/>
  <c r="G30" i="4"/>
  <c r="G31" i="4"/>
  <c r="G49" i="17"/>
  <c r="G50" i="17"/>
  <c r="G51" i="17"/>
  <c r="G30" i="17"/>
  <c r="G31" i="17"/>
  <c r="F121" i="1"/>
  <c r="E122" i="1"/>
  <c r="F122" i="1"/>
  <c r="E123" i="1"/>
  <c r="F123" i="1"/>
  <c r="E124" i="1"/>
  <c r="F124" i="1"/>
  <c r="E125" i="1"/>
  <c r="F125" i="1"/>
  <c r="E126" i="1"/>
  <c r="F126" i="1"/>
  <c r="G34" i="17"/>
  <c r="G35" i="17"/>
  <c r="G36" i="17"/>
  <c r="G53" i="17"/>
  <c r="C12" i="5"/>
  <c r="C13" i="5"/>
  <c r="C14" i="5"/>
  <c r="C11" i="5"/>
  <c r="C9" i="5"/>
  <c r="C8" i="5"/>
  <c r="C7" i="5"/>
  <c r="C17" i="5"/>
  <c r="C19" i="5"/>
  <c r="C16" i="5"/>
  <c r="D122" i="1"/>
  <c r="C26" i="5"/>
  <c r="C27" i="5"/>
  <c r="C25" i="5"/>
  <c r="C22" i="5"/>
  <c r="C28" i="5"/>
  <c r="B8" i="5"/>
  <c r="B7" i="5"/>
  <c r="B17" i="5"/>
  <c r="B20" i="5"/>
  <c r="B21" i="5"/>
  <c r="B19" i="5"/>
  <c r="B16" i="5"/>
  <c r="B24" i="5"/>
  <c r="B23" i="5"/>
  <c r="B25" i="5"/>
  <c r="B22" i="5"/>
  <c r="B28" i="5"/>
  <c r="B29" i="5"/>
  <c r="C29" i="5"/>
  <c r="D12" i="5"/>
  <c r="D13" i="5"/>
  <c r="D14" i="5"/>
  <c r="D15" i="5"/>
  <c r="D11" i="5"/>
  <c r="D9" i="5"/>
  <c r="D10" i="5"/>
  <c r="D8" i="5"/>
  <c r="D7" i="5"/>
  <c r="D17" i="5"/>
  <c r="D19" i="5"/>
  <c r="D16" i="5"/>
  <c r="D123" i="1"/>
  <c r="D26" i="5"/>
  <c r="D27" i="5"/>
  <c r="D25" i="5"/>
  <c r="D22" i="5"/>
  <c r="D28" i="5"/>
  <c r="D29" i="5"/>
  <c r="E12" i="5"/>
  <c r="E13" i="5"/>
  <c r="E14" i="5"/>
  <c r="E15" i="5"/>
  <c r="E11" i="5"/>
  <c r="E9" i="5"/>
  <c r="E10" i="5"/>
  <c r="E8" i="5"/>
  <c r="E7" i="5"/>
  <c r="E17" i="5"/>
  <c r="E19" i="5"/>
  <c r="E16" i="5"/>
  <c r="D124" i="1"/>
  <c r="E26" i="5"/>
  <c r="E27" i="5"/>
  <c r="E25" i="5"/>
  <c r="E22" i="5"/>
  <c r="E28" i="5"/>
  <c r="E29" i="5"/>
  <c r="F12" i="5"/>
  <c r="F13" i="5"/>
  <c r="F14" i="5"/>
  <c r="F15" i="5"/>
  <c r="F11" i="5"/>
  <c r="F9" i="5"/>
  <c r="F10" i="5"/>
  <c r="F8" i="5"/>
  <c r="F7" i="5"/>
  <c r="F17" i="5"/>
  <c r="F19" i="5"/>
  <c r="F16" i="5"/>
  <c r="D125" i="1"/>
  <c r="F26" i="5"/>
  <c r="F27" i="5"/>
  <c r="F25" i="5"/>
  <c r="F22" i="5"/>
  <c r="F28" i="5"/>
  <c r="F29" i="5"/>
  <c r="G12" i="5"/>
  <c r="G13" i="5"/>
  <c r="G14" i="5"/>
  <c r="G15" i="5"/>
  <c r="G11" i="5"/>
  <c r="G9" i="5"/>
  <c r="G10" i="5"/>
  <c r="G8" i="5"/>
  <c r="G7" i="5"/>
  <c r="G17" i="5"/>
  <c r="G19" i="5"/>
  <c r="G16" i="5"/>
  <c r="D126" i="1"/>
  <c r="G26" i="5"/>
  <c r="G27" i="5"/>
  <c r="G25" i="5"/>
  <c r="G22" i="5"/>
  <c r="G28" i="5"/>
  <c r="G29" i="5"/>
  <c r="G7" i="17"/>
  <c r="G8" i="17"/>
  <c r="G10" i="17"/>
  <c r="G11" i="17"/>
  <c r="G12" i="17"/>
  <c r="C16" i="17"/>
  <c r="D16" i="17"/>
  <c r="E16" i="17"/>
  <c r="F16" i="17"/>
  <c r="G16" i="17"/>
  <c r="C17" i="17"/>
  <c r="D17" i="17"/>
  <c r="E17" i="17"/>
  <c r="F17" i="17"/>
  <c r="G17" i="17"/>
  <c r="C18" i="17"/>
  <c r="D18" i="17"/>
  <c r="E18" i="17"/>
  <c r="F18" i="17"/>
  <c r="G18" i="17"/>
  <c r="G19" i="17"/>
  <c r="G20" i="17"/>
  <c r="G23" i="17"/>
  <c r="G24" i="17"/>
  <c r="G26" i="17"/>
  <c r="G55" i="17"/>
  <c r="F44" i="17"/>
  <c r="F40" i="17"/>
  <c r="F41" i="17"/>
  <c r="F49" i="17"/>
  <c r="F50" i="17"/>
  <c r="F51" i="17"/>
  <c r="F30" i="17"/>
  <c r="F31" i="17"/>
  <c r="F34" i="17"/>
  <c r="F35" i="17"/>
  <c r="F36" i="17"/>
  <c r="F53" i="17"/>
  <c r="F7" i="17"/>
  <c r="F8" i="17"/>
  <c r="F10" i="17"/>
  <c r="F11" i="17"/>
  <c r="F12" i="17"/>
  <c r="F19" i="17"/>
  <c r="F20" i="17"/>
  <c r="F23" i="17"/>
  <c r="F24" i="17"/>
  <c r="F26" i="17"/>
  <c r="F55" i="17"/>
  <c r="E44" i="17"/>
  <c r="E40" i="17"/>
  <c r="E41" i="17"/>
  <c r="E49" i="17"/>
  <c r="E50" i="17"/>
  <c r="E51" i="17"/>
  <c r="E30" i="17"/>
  <c r="E31" i="17"/>
  <c r="E34" i="17"/>
  <c r="E35" i="17"/>
  <c r="E36" i="17"/>
  <c r="E53" i="17"/>
  <c r="E7" i="17"/>
  <c r="E8" i="17"/>
  <c r="E10" i="17"/>
  <c r="E11" i="17"/>
  <c r="E12" i="17"/>
  <c r="E19" i="17"/>
  <c r="E20" i="17"/>
  <c r="E23" i="17"/>
  <c r="E24" i="17"/>
  <c r="E26" i="17"/>
  <c r="E55" i="17"/>
  <c r="D44" i="17"/>
  <c r="D40" i="17"/>
  <c r="D41" i="17"/>
  <c r="D49" i="17"/>
  <c r="D50" i="17"/>
  <c r="D51" i="17"/>
  <c r="D30" i="17"/>
  <c r="D31" i="17"/>
  <c r="D34" i="17"/>
  <c r="D35" i="17"/>
  <c r="D36" i="17"/>
  <c r="D53" i="17"/>
  <c r="D7" i="17"/>
  <c r="D8" i="17"/>
  <c r="D10" i="17"/>
  <c r="D11" i="17"/>
  <c r="D12" i="17"/>
  <c r="D19" i="17"/>
  <c r="D20" i="17"/>
  <c r="D23" i="17"/>
  <c r="D24" i="17"/>
  <c r="D26" i="17"/>
  <c r="D55" i="17"/>
  <c r="C44" i="17"/>
  <c r="C40" i="17"/>
  <c r="C41" i="17"/>
  <c r="C47" i="17"/>
  <c r="C49" i="17"/>
  <c r="C50" i="17"/>
  <c r="C51" i="17"/>
  <c r="C30" i="17"/>
  <c r="C31" i="17"/>
  <c r="C34" i="17"/>
  <c r="C35" i="17"/>
  <c r="C36" i="17"/>
  <c r="C53" i="17"/>
  <c r="C7" i="17"/>
  <c r="C8" i="17"/>
  <c r="C11" i="17"/>
  <c r="C12" i="17"/>
  <c r="C19" i="17"/>
  <c r="C20" i="17"/>
  <c r="C23" i="17"/>
  <c r="C24" i="17"/>
  <c r="C26" i="17"/>
  <c r="C55" i="17"/>
  <c r="B19" i="7"/>
  <c r="B20" i="7"/>
  <c r="B21" i="7"/>
  <c r="C17" i="7"/>
  <c r="D17" i="7"/>
  <c r="E17" i="7"/>
  <c r="F17" i="7"/>
  <c r="B17" i="7"/>
  <c r="D6" i="7"/>
  <c r="E6" i="7"/>
  <c r="F6" i="7"/>
  <c r="C6" i="7"/>
  <c r="B6" i="7"/>
  <c r="D5" i="7"/>
  <c r="E5" i="7"/>
  <c r="F5" i="7"/>
  <c r="C5" i="7"/>
  <c r="B5" i="7"/>
  <c r="D24" i="7"/>
  <c r="E24" i="7"/>
  <c r="F24" i="7"/>
  <c r="C24" i="7"/>
  <c r="B24" i="7"/>
  <c r="D23" i="7"/>
  <c r="E23" i="7"/>
  <c r="F23" i="7"/>
  <c r="C23" i="7"/>
  <c r="B23" i="7"/>
  <c r="D16" i="7"/>
  <c r="E16" i="7"/>
  <c r="F16" i="7"/>
  <c r="C16" i="7"/>
  <c r="B16" i="7"/>
  <c r="D13" i="7"/>
  <c r="E13" i="7"/>
  <c r="F13" i="7"/>
  <c r="C13" i="7"/>
  <c r="D8" i="7"/>
  <c r="E8" i="7"/>
  <c r="F8" i="7"/>
  <c r="C8" i="7"/>
  <c r="B8" i="7"/>
  <c r="D7" i="7"/>
  <c r="E7" i="7"/>
  <c r="F7" i="7"/>
  <c r="C7" i="7"/>
  <c r="B7" i="7"/>
  <c r="B34" i="17"/>
  <c r="B55" i="17"/>
  <c r="D29" i="16"/>
  <c r="D28" i="16"/>
  <c r="F153" i="1"/>
  <c r="I199" i="1"/>
  <c r="J173" i="1"/>
  <c r="K173" i="1"/>
  <c r="L173" i="1"/>
  <c r="M173" i="1"/>
  <c r="N173" i="1"/>
  <c r="N179" i="1"/>
  <c r="N184" i="1"/>
  <c r="M179" i="1"/>
  <c r="M184" i="1"/>
  <c r="L179" i="1"/>
  <c r="L184" i="1"/>
  <c r="K179" i="1"/>
  <c r="K184" i="1"/>
  <c r="J179" i="1"/>
  <c r="J184" i="1"/>
  <c r="C33" i="5"/>
  <c r="D33" i="5"/>
  <c r="E33" i="5"/>
  <c r="F33" i="5"/>
  <c r="G33" i="5"/>
  <c r="C36" i="5"/>
  <c r="B26" i="7"/>
  <c r="C35" i="5"/>
  <c r="B25" i="7"/>
  <c r="E4" i="16"/>
  <c r="G23" i="16"/>
  <c r="C21" i="7"/>
  <c r="D21" i="7"/>
  <c r="E21" i="7"/>
  <c r="F21" i="7"/>
  <c r="C20" i="7"/>
  <c r="D20" i="7"/>
  <c r="E20" i="7"/>
  <c r="F20" i="7"/>
  <c r="C19" i="7"/>
  <c r="D19" i="7"/>
  <c r="E19" i="7"/>
  <c r="F19" i="7"/>
  <c r="C27" i="7"/>
  <c r="D27" i="7"/>
  <c r="E27" i="7"/>
  <c r="F27" i="7"/>
  <c r="C22" i="7"/>
  <c r="D22" i="7"/>
  <c r="E22" i="7"/>
  <c r="F22" i="7"/>
  <c r="B22" i="7"/>
  <c r="B27" i="7"/>
  <c r="C23" i="3"/>
  <c r="C122" i="1"/>
  <c r="C123" i="1"/>
  <c r="G38" i="9"/>
  <c r="H38" i="9"/>
  <c r="I38" i="9"/>
  <c r="J38" i="9"/>
  <c r="K38" i="9"/>
  <c r="L38" i="9"/>
  <c r="M38" i="9"/>
  <c r="N38" i="9"/>
  <c r="O38" i="9"/>
  <c r="P38" i="9"/>
  <c r="Q38" i="9"/>
  <c r="R38" i="9"/>
  <c r="G37" i="9"/>
  <c r="H37" i="9"/>
  <c r="I37" i="9"/>
  <c r="J37" i="9"/>
  <c r="K37" i="9"/>
  <c r="L37" i="9"/>
  <c r="M37" i="9"/>
  <c r="N37" i="9"/>
  <c r="O37" i="9"/>
  <c r="P37" i="9"/>
  <c r="Q37" i="9"/>
  <c r="R37" i="9"/>
  <c r="G36" i="9"/>
  <c r="H36" i="9"/>
  <c r="I36" i="9"/>
  <c r="J36" i="9"/>
  <c r="K36" i="9"/>
  <c r="L36" i="9"/>
  <c r="M36" i="9"/>
  <c r="N36" i="9"/>
  <c r="O36" i="9"/>
  <c r="P36" i="9"/>
  <c r="Q36" i="9"/>
  <c r="R36" i="9"/>
  <c r="G35" i="9"/>
  <c r="H35" i="9"/>
  <c r="I35" i="9"/>
  <c r="J35" i="9"/>
  <c r="K35" i="9"/>
  <c r="L35" i="9"/>
  <c r="M35" i="9"/>
  <c r="N35" i="9"/>
  <c r="O35" i="9"/>
  <c r="P35" i="9"/>
  <c r="Q35" i="9"/>
  <c r="R35" i="9"/>
  <c r="G31" i="9"/>
  <c r="H31" i="9"/>
  <c r="I31" i="9"/>
  <c r="J31" i="9"/>
  <c r="K31" i="9"/>
  <c r="L31" i="9"/>
  <c r="M31" i="9"/>
  <c r="N31" i="9"/>
  <c r="O31" i="9"/>
  <c r="P31" i="9"/>
  <c r="Q31" i="9"/>
  <c r="R31" i="9"/>
  <c r="G30" i="9"/>
  <c r="H30" i="9"/>
  <c r="I30" i="9"/>
  <c r="J30" i="9"/>
  <c r="K30" i="9"/>
  <c r="L30" i="9"/>
  <c r="M30" i="9"/>
  <c r="N30" i="9"/>
  <c r="O30" i="9"/>
  <c r="P30" i="9"/>
  <c r="Q30" i="9"/>
  <c r="R30" i="9"/>
  <c r="G29" i="9"/>
  <c r="H29" i="9"/>
  <c r="I29" i="9"/>
  <c r="J29" i="9"/>
  <c r="K29" i="9"/>
  <c r="L29" i="9"/>
  <c r="M29" i="9"/>
  <c r="N29" i="9"/>
  <c r="O29" i="9"/>
  <c r="P29" i="9"/>
  <c r="Q29" i="9"/>
  <c r="R29" i="9"/>
  <c r="G28" i="9"/>
  <c r="H28" i="9"/>
  <c r="I28" i="9"/>
  <c r="J28" i="9"/>
  <c r="K28" i="9"/>
  <c r="L28" i="9"/>
  <c r="M28" i="9"/>
  <c r="N28" i="9"/>
  <c r="O28" i="9"/>
  <c r="P28" i="9"/>
  <c r="Q28" i="9"/>
  <c r="R28" i="9"/>
  <c r="G24" i="9"/>
  <c r="H24" i="9"/>
  <c r="I24" i="9"/>
  <c r="J24" i="9"/>
  <c r="K24" i="9"/>
  <c r="L24" i="9"/>
  <c r="M24" i="9"/>
  <c r="N24" i="9"/>
  <c r="O24" i="9"/>
  <c r="P24" i="9"/>
  <c r="Q24" i="9"/>
  <c r="R24" i="9"/>
  <c r="G23" i="9"/>
  <c r="H23" i="9"/>
  <c r="I23" i="9"/>
  <c r="J23" i="9"/>
  <c r="K23" i="9"/>
  <c r="L23" i="9"/>
  <c r="M23" i="9"/>
  <c r="N23" i="9"/>
  <c r="O23" i="9"/>
  <c r="P23" i="9"/>
  <c r="Q23" i="9"/>
  <c r="R23" i="9"/>
  <c r="G22" i="9"/>
  <c r="H22" i="9"/>
  <c r="I22" i="9"/>
  <c r="J22" i="9"/>
  <c r="K22" i="9"/>
  <c r="L22" i="9"/>
  <c r="M22" i="9"/>
  <c r="N22" i="9"/>
  <c r="O22" i="9"/>
  <c r="P22" i="9"/>
  <c r="Q22" i="9"/>
  <c r="R22" i="9"/>
  <c r="G21" i="9"/>
  <c r="H21" i="9"/>
  <c r="I21" i="9"/>
  <c r="J21" i="9"/>
  <c r="K21" i="9"/>
  <c r="L21" i="9"/>
  <c r="M21" i="9"/>
  <c r="N21" i="9"/>
  <c r="O21" i="9"/>
  <c r="P21" i="9"/>
  <c r="Q21" i="9"/>
  <c r="R21" i="9"/>
  <c r="G17" i="9"/>
  <c r="H17" i="9"/>
  <c r="I17" i="9"/>
  <c r="J17" i="9"/>
  <c r="K17" i="9"/>
  <c r="L17" i="9"/>
  <c r="M17" i="9"/>
  <c r="N17" i="9"/>
  <c r="O17" i="9"/>
  <c r="P17" i="9"/>
  <c r="Q17" i="9"/>
  <c r="R17" i="9"/>
  <c r="G16" i="9"/>
  <c r="H16" i="9"/>
  <c r="I16" i="9"/>
  <c r="J16" i="9"/>
  <c r="K16" i="9"/>
  <c r="L16" i="9"/>
  <c r="M16" i="9"/>
  <c r="N16" i="9"/>
  <c r="O16" i="9"/>
  <c r="P16" i="9"/>
  <c r="Q16" i="9"/>
  <c r="R16" i="9"/>
  <c r="G15" i="9"/>
  <c r="H15" i="9"/>
  <c r="I15" i="9"/>
  <c r="J15" i="9"/>
  <c r="K15" i="9"/>
  <c r="L15" i="9"/>
  <c r="M15" i="9"/>
  <c r="N15" i="9"/>
  <c r="O15" i="9"/>
  <c r="P15" i="9"/>
  <c r="Q15" i="9"/>
  <c r="R15" i="9"/>
  <c r="G14" i="9"/>
  <c r="H14" i="9"/>
  <c r="I14" i="9"/>
  <c r="J14" i="9"/>
  <c r="K14" i="9"/>
  <c r="L14" i="9"/>
  <c r="M14" i="9"/>
  <c r="N14" i="9"/>
  <c r="O14" i="9"/>
  <c r="P14" i="9"/>
  <c r="Q14" i="9"/>
  <c r="R14" i="9"/>
  <c r="G10" i="9"/>
  <c r="H10" i="9"/>
  <c r="I10" i="9"/>
  <c r="J10" i="9"/>
  <c r="K10" i="9"/>
  <c r="L10" i="9"/>
  <c r="M10" i="9"/>
  <c r="N10" i="9"/>
  <c r="O10" i="9"/>
  <c r="P10" i="9"/>
  <c r="Q10" i="9"/>
  <c r="R10" i="9"/>
  <c r="G9" i="9"/>
  <c r="H9" i="9"/>
  <c r="I9" i="9"/>
  <c r="J9" i="9"/>
  <c r="K9" i="9"/>
  <c r="L9" i="9"/>
  <c r="M9" i="9"/>
  <c r="N9" i="9"/>
  <c r="O9" i="9"/>
  <c r="P9" i="9"/>
  <c r="Q9" i="9"/>
  <c r="R9" i="9"/>
  <c r="G8" i="9"/>
  <c r="H8" i="9"/>
  <c r="I8" i="9"/>
  <c r="J8" i="9"/>
  <c r="K8" i="9"/>
  <c r="L8" i="9"/>
  <c r="M8" i="9"/>
  <c r="N8" i="9"/>
  <c r="O8" i="9"/>
  <c r="P8" i="9"/>
  <c r="Q8" i="9"/>
  <c r="R8" i="9"/>
  <c r="G7" i="9"/>
  <c r="H7" i="9"/>
  <c r="I7" i="9"/>
  <c r="J7" i="9"/>
  <c r="K7" i="9"/>
  <c r="L7" i="9"/>
  <c r="M7" i="9"/>
  <c r="N7" i="9"/>
  <c r="O7" i="9"/>
  <c r="P7" i="9"/>
  <c r="Q7" i="9"/>
  <c r="R7" i="9"/>
  <c r="G69" i="1"/>
  <c r="H69" i="1"/>
  <c r="G68" i="1"/>
  <c r="C70" i="1"/>
  <c r="C71" i="1"/>
  <c r="C72" i="1"/>
  <c r="H36" i="1"/>
  <c r="H35" i="1"/>
  <c r="H34" i="1"/>
  <c r="D83" i="1"/>
  <c r="C27" i="1"/>
  <c r="C28" i="1"/>
  <c r="C29" i="1"/>
  <c r="G70" i="1"/>
  <c r="D84" i="1"/>
  <c r="H70" i="1"/>
  <c r="I70" i="1"/>
  <c r="F84" i="1"/>
  <c r="E84" i="1"/>
  <c r="I69" i="1"/>
  <c r="F83" i="1"/>
  <c r="E83" i="1"/>
  <c r="G72" i="1"/>
  <c r="D82" i="1"/>
  <c r="H68" i="1"/>
  <c r="J33" i="16"/>
  <c r="K33" i="16"/>
  <c r="D86" i="1"/>
  <c r="H72" i="1"/>
  <c r="C124" i="1"/>
  <c r="C163" i="1"/>
  <c r="E195" i="1"/>
  <c r="G71" i="1"/>
  <c r="I68" i="1"/>
  <c r="F82" i="1"/>
  <c r="E82" i="1"/>
  <c r="D85" i="1"/>
  <c r="H71" i="1"/>
  <c r="C125" i="1"/>
  <c r="I72" i="1"/>
  <c r="F86" i="1"/>
  <c r="E86" i="1"/>
  <c r="H33" i="16"/>
  <c r="F37" i="16"/>
  <c r="C126" i="1"/>
  <c r="I71" i="1"/>
  <c r="F85" i="1"/>
  <c r="E85" i="1"/>
  <c r="J199" i="1"/>
  <c r="K199" i="1"/>
  <c r="L199" i="1"/>
  <c r="M199" i="1"/>
  <c r="N199" i="1"/>
</calcChain>
</file>

<file path=xl/sharedStrings.xml><?xml version="1.0" encoding="utf-8"?>
<sst xmlns="http://schemas.openxmlformats.org/spreadsheetml/2006/main" count="1351" uniqueCount="697">
  <si>
    <t>Plan de Ventas</t>
  </si>
  <si>
    <t>Pontificia Universidad Javeriana</t>
  </si>
  <si>
    <t>Especialización en Administración en Salud</t>
  </si>
  <si>
    <t>ANGIE CALDERÓN PEÑA, JONAHA ROJAS ZAPATA e ILEANA TORRES MORENO</t>
  </si>
  <si>
    <t>Modelo Integral de Gestión Financiera - Proyecto de Grado</t>
  </si>
  <si>
    <t>DPNOM</t>
  </si>
  <si>
    <t>Año</t>
  </si>
  <si>
    <t>Total</t>
  </si>
  <si>
    <t>Bogotá, D.C.</t>
  </si>
  <si>
    <t>* Ministerio de Salud y Protección Social</t>
  </si>
  <si>
    <t>Fuente: Departamento Administrativo Nacional de Estadística (DANE)</t>
  </si>
  <si>
    <t>Proyección de Población Objeto a 5 años:</t>
  </si>
  <si>
    <t>Periodo</t>
  </si>
  <si>
    <t>Promedio incremento anual de la población objeto 4119 personas.</t>
  </si>
  <si>
    <t>Precio de Servicios Ofertados o Planes de Venta:</t>
  </si>
  <si>
    <t>Servicio</t>
  </si>
  <si>
    <t>Precio</t>
  </si>
  <si>
    <t xml:space="preserve">Consulta Médica Domiciliaria </t>
  </si>
  <si>
    <t>Transporte Asistencial Básico</t>
  </si>
  <si>
    <t>Transporte Medicalizado Neonatal</t>
  </si>
  <si>
    <t>Transporte Medicalizado Pediátrico</t>
  </si>
  <si>
    <t>Precio por Consulta</t>
  </si>
  <si>
    <t>Precio por Traslado</t>
  </si>
  <si>
    <t>Observaciones</t>
  </si>
  <si>
    <t>Participación en el Mercado:</t>
  </si>
  <si>
    <t>Departamento</t>
  </si>
  <si>
    <t>Municipio</t>
  </si>
  <si>
    <t>Código Sede Prestador</t>
  </si>
  <si>
    <t>Sede</t>
  </si>
  <si>
    <t>Nombre Sede Prestador</t>
  </si>
  <si>
    <t>Distintivo</t>
  </si>
  <si>
    <t>Bogotá D.C</t>
  </si>
  <si>
    <t>BOGOTÁ</t>
  </si>
  <si>
    <t>SOCIEDAD PEDIATRICA DE LOS ANDES S.A.S - SPLA S.A.S</t>
  </si>
  <si>
    <t>342-PEDIATRÍA</t>
  </si>
  <si>
    <t>DHS053106</t>
  </si>
  <si>
    <t>CENTRO MEDICO COLMEDICA SEDE SANTA BARBARA</t>
  </si>
  <si>
    <t>DHS152956</t>
  </si>
  <si>
    <t>EMERMEDICA S.A. BOGOTÀ</t>
  </si>
  <si>
    <t>DHS049917</t>
  </si>
  <si>
    <t>FAMI CARE CLINICA DIA S.A.S.</t>
  </si>
  <si>
    <t>DHS187962</t>
  </si>
  <si>
    <t>IINOVAR SALUD SAS</t>
  </si>
  <si>
    <t>DHS083257</t>
  </si>
  <si>
    <t>SEGUROS BOLIVAR CENTRO MEDICO SEDE LIFE</t>
  </si>
  <si>
    <t>DHS265038</t>
  </si>
  <si>
    <t>FORJA EMPRESAS</t>
  </si>
  <si>
    <t>DHS185224</t>
  </si>
  <si>
    <t>Asisstanza IPS - SAS</t>
  </si>
  <si>
    <t>DHS338016</t>
  </si>
  <si>
    <t>IPS BEST HOME CARE S.A.S</t>
  </si>
  <si>
    <t>DHS655639</t>
  </si>
  <si>
    <t>Fuente: Ministerio de Salud y Protección Social, Consultas de Habilitación.</t>
  </si>
  <si>
    <t>Estudio de Mercado</t>
  </si>
  <si>
    <t>817-ATENCIÓN DOMICILIARIA DE PACIENTE AGUDO</t>
  </si>
  <si>
    <t>DHS053113</t>
  </si>
  <si>
    <t>SOCIEDAD DE ENFERMERAS PROFESIONALES SAS - SEP SAS</t>
  </si>
  <si>
    <t>DHS283738</t>
  </si>
  <si>
    <t>ASOCIACION DE AMIGOS CONTRA EL CANCER PROSEGUIR</t>
  </si>
  <si>
    <t>DHS121688</t>
  </si>
  <si>
    <t>DHS172691</t>
  </si>
  <si>
    <t>Centro de Atención en Salud Cafam Calle 48</t>
  </si>
  <si>
    <t>DHS205086</t>
  </si>
  <si>
    <t>FUNDACION SANTA FE DE BOGOTA</t>
  </si>
  <si>
    <t>DHS303292</t>
  </si>
  <si>
    <t>VIVIR IPS LTDA COUNTRY SUR</t>
  </si>
  <si>
    <t>DHS182277</t>
  </si>
  <si>
    <t>CRUZ ROJA COLOMBIANA SECCIONAL CUNDINAMARCA Y BOGOTA</t>
  </si>
  <si>
    <t>DHS678094</t>
  </si>
  <si>
    <t>SISTEMAS DE TERAPIA RESPIRATORIA SAS</t>
  </si>
  <si>
    <t>DHS239272</t>
  </si>
  <si>
    <t>ENFETER SA</t>
  </si>
  <si>
    <t>DHS226580</t>
  </si>
  <si>
    <t>HOME SALUD SAS</t>
  </si>
  <si>
    <t>DHS122821</t>
  </si>
  <si>
    <t>IPS SURA OLAYA BOGOTA</t>
  </si>
  <si>
    <t>DHS021997</t>
  </si>
  <si>
    <t>PROCARDIO CALLE 35</t>
  </si>
  <si>
    <t>DHS552309</t>
  </si>
  <si>
    <t>INSTITUTO DE ORTOPEDIA INFANTIL ROOSEVELT</t>
  </si>
  <si>
    <t>DHS072014</t>
  </si>
  <si>
    <t>PROGRAMA DE HOSPITALIZACION DOMICILIARIA</t>
  </si>
  <si>
    <t>DHS045165</t>
  </si>
  <si>
    <t>HOSPITAL UNIVERSITARIO SAN IGNACIO</t>
  </si>
  <si>
    <t>DHS170636</t>
  </si>
  <si>
    <t>VIRREY SOLIS I.P.S S.A. AMERICAS</t>
  </si>
  <si>
    <t>DHS109730</t>
  </si>
  <si>
    <t>DHS187971</t>
  </si>
  <si>
    <t>SOSALUD SAS</t>
  </si>
  <si>
    <t>DHS378367</t>
  </si>
  <si>
    <t>DHS083266</t>
  </si>
  <si>
    <t>MEDIDOLOR</t>
  </si>
  <si>
    <t>DHS712119</t>
  </si>
  <si>
    <t>GLOBAL LIFE AMBULANCIAS SAS</t>
  </si>
  <si>
    <t>DHS252866</t>
  </si>
  <si>
    <t>SOLUCIONES EN ENFERMERIA CLINICA SAS SIGLA SOLEEC S.A.S.</t>
  </si>
  <si>
    <t>DHS183041</t>
  </si>
  <si>
    <t>IPS JAH RAFA S.A.S.</t>
  </si>
  <si>
    <t>DHS159831</t>
  </si>
  <si>
    <t>CENTRO DE ATENCIÓN E INVESTIGACIÓN MÉDICA S.A.S. - CAIMED S.A.S.</t>
  </si>
  <si>
    <t>DHS473107</t>
  </si>
  <si>
    <t>HOSPITAL UNIVERSITARIO MAYOR-MEDERI</t>
  </si>
  <si>
    <t>DHS154006</t>
  </si>
  <si>
    <t>CUIDARTE TU SALUD S.A.S</t>
  </si>
  <si>
    <t>DHS222954</t>
  </si>
  <si>
    <t>DHS185232</t>
  </si>
  <si>
    <t>SERVICIOS MEDICOS VITAL HEALTH S.A.S.</t>
  </si>
  <si>
    <t>DHS002614</t>
  </si>
  <si>
    <t>BHM IPS S.A.</t>
  </si>
  <si>
    <t>DHS132995</t>
  </si>
  <si>
    <t>MEDICARTE AGENCIA BOGOTÁ</t>
  </si>
  <si>
    <t>DHS010099</t>
  </si>
  <si>
    <t>HOSPITAL EN CASA OFICINA BOGOTA</t>
  </si>
  <si>
    <t>DHS123271</t>
  </si>
  <si>
    <t>GRUPO EMPRESARIAL SALUD POSITIVA S.A.S.</t>
  </si>
  <si>
    <t>DHS179385</t>
  </si>
  <si>
    <t>IPS DE LAS AMÉRICAS CHAPINERO CALLE 63</t>
  </si>
  <si>
    <t>DHS266681</t>
  </si>
  <si>
    <t>RED VIDA SAS</t>
  </si>
  <si>
    <t>DHS032418</t>
  </si>
  <si>
    <t>HOSPITAL CENTRAL POLICIA NACIONAL</t>
  </si>
  <si>
    <t>DHS108369</t>
  </si>
  <si>
    <t>IPS SANANGEL</t>
  </si>
  <si>
    <t>DHS218234</t>
  </si>
  <si>
    <t>SALUD DOMICILIARIA P&amp;M.SAS</t>
  </si>
  <si>
    <t>DHS187403</t>
  </si>
  <si>
    <t>SALUD HOUSE SAS</t>
  </si>
  <si>
    <t>DHS046979</t>
  </si>
  <si>
    <t>AYUDA CLINICA ASOCIADOS S.A.S. SIGLA ACA SAS</t>
  </si>
  <si>
    <t>DHS532435</t>
  </si>
  <si>
    <t>UNIDAD DE CUIDADOS PALIATIVOS PRESENTES S.A.S</t>
  </si>
  <si>
    <t>DHS378050</t>
  </si>
  <si>
    <t>Emmanuel Instituto de Rehabilitacion y Habilitacion Infantil s.a.s</t>
  </si>
  <si>
    <t>DHS267248</t>
  </si>
  <si>
    <t>Emmanuel instituto de rehabilitacion y habilitacion infantil S.A.S</t>
  </si>
  <si>
    <t>DHS699923</t>
  </si>
  <si>
    <t>ISH INTEGRAL SOLUTIONS IN HEALTH SAS</t>
  </si>
  <si>
    <t>DHS444419</t>
  </si>
  <si>
    <t>SOLUCIONES Y ASISTENCIA EN SALUD SAS</t>
  </si>
  <si>
    <t>DHS160434</t>
  </si>
  <si>
    <t>TERAMED SAS</t>
  </si>
  <si>
    <t>DHS120836</t>
  </si>
  <si>
    <t>LABORAL HEALTH SAS</t>
  </si>
  <si>
    <t>DHS550679</t>
  </si>
  <si>
    <t>Centro Integral de Promoción y Educación en Salud CIPRES IPS SAS</t>
  </si>
  <si>
    <t>DHS457475</t>
  </si>
  <si>
    <t>ARCOIRIS DE ESPERANZA S.A.S</t>
  </si>
  <si>
    <t>DHS302937</t>
  </si>
  <si>
    <t>CEPAIN IPS BOGOTÁ 105</t>
  </si>
  <si>
    <t>DHS308370</t>
  </si>
  <si>
    <t>AM SALUD SAS</t>
  </si>
  <si>
    <t>DHS187734</t>
  </si>
  <si>
    <t>CENTRO ASISTENCIAL DOMICILIARIO S.A.S SIGLA CENAS S.AS</t>
  </si>
  <si>
    <t>DHS303931</t>
  </si>
  <si>
    <t>CANUS SAS</t>
  </si>
  <si>
    <t>DHS532082</t>
  </si>
  <si>
    <t>MEDICAL RECOVERY SAS</t>
  </si>
  <si>
    <t>DHS297109</t>
  </si>
  <si>
    <t>COMPAÑIA CALIDAD Y CUIDADO EN SALUD S A S SIGLA COMPCASA SAS</t>
  </si>
  <si>
    <t>DHS299556</t>
  </si>
  <si>
    <t>COOPERATIVA DE TRABAJO ASOCIADO CEPA SALUD IPS SIGLA CEPA SALUD IPS CTA</t>
  </si>
  <si>
    <t>DHS301050</t>
  </si>
  <si>
    <t>HEALTH &amp; LIFE IPS SAS SIGLA H&amp;L UCC SAS</t>
  </si>
  <si>
    <t>DHS304098</t>
  </si>
  <si>
    <t>HEALTH &amp; LIFE IPS SAS</t>
  </si>
  <si>
    <t>DHS606909</t>
  </si>
  <si>
    <t>Clínica Proyectarte</t>
  </si>
  <si>
    <t>DHS553603</t>
  </si>
  <si>
    <t>SANTIAGO DE COMPOSTELA IPS UNIDAD DOMICILIARIA</t>
  </si>
  <si>
    <t>DHS551665</t>
  </si>
  <si>
    <t>CERCARIPS SAS</t>
  </si>
  <si>
    <t>DHS519010</t>
  </si>
  <si>
    <t>UNIDAD DE SERVICIOS DE SALUD SANTA CLARA</t>
  </si>
  <si>
    <t>DHS395585</t>
  </si>
  <si>
    <t>UNIDAD DE SERVICIOS DE SALUD FRAY BARTOLOMÉ DE LAS CASAS</t>
  </si>
  <si>
    <t>DHS520405</t>
  </si>
  <si>
    <t>UNIDAD DE SERVICIOS DE SALUD EL TUNAL</t>
  </si>
  <si>
    <t>DHS393860</t>
  </si>
  <si>
    <t>SALUD Y ATENCION A PERSONAS ADULTAS SAS SIGLA PERSADULT HOME SAS</t>
  </si>
  <si>
    <t>DHS414781</t>
  </si>
  <si>
    <t>DHS519447</t>
  </si>
  <si>
    <t>MEDICAL WORLD AT YOUR HOME S.A.S</t>
  </si>
  <si>
    <t>DHS653213</t>
  </si>
  <si>
    <t>MULTITERAPIA I.P.S S A S</t>
  </si>
  <si>
    <t>DHS699817</t>
  </si>
  <si>
    <t>CARE24 S A S</t>
  </si>
  <si>
    <t>DHS679275</t>
  </si>
  <si>
    <t>EMPRESAS HABILITADAS EN BOGOTÁ D.C. PARA LA PRESTACIÓN DE ATENCIÓN DOMICILIARIA DE PACIENTE AGUDO (69 EMPRESAS)</t>
  </si>
  <si>
    <t>EMPRESAS HABILITADAS EN BOGOTÁ D.C. PARA LA PRESTACIÓN DE SERVICIOS EXTRAMURALES DOMICILIARIOS DE PEDIATRÍA (9 EMPRESAS)</t>
  </si>
  <si>
    <t>CENTRO MEDICO COLMEDICA SEDE CEDRITOS</t>
  </si>
  <si>
    <t>602-TRANSPORTE ASISTENCIAL MEDICALIZADO</t>
  </si>
  <si>
    <t>DHS237897</t>
  </si>
  <si>
    <t>DHS167838</t>
  </si>
  <si>
    <t>COOMEVA MEDICINA PREPAGADA S.A. - CEM COOMEVA EMERGENCIA MEDICA</t>
  </si>
  <si>
    <t>DHS125284</t>
  </si>
  <si>
    <t>AMBULANCIAS Y SERVICIOS MEDICOS S A</t>
  </si>
  <si>
    <t>DHS181328</t>
  </si>
  <si>
    <t>DHS049919</t>
  </si>
  <si>
    <t>EMERMEDICA VILLA ALSACIA</t>
  </si>
  <si>
    <t>DHS051977</t>
  </si>
  <si>
    <t>LINEA MEDICA DE AMBULANCIAS S.A.S.</t>
  </si>
  <si>
    <t>DHS058880</t>
  </si>
  <si>
    <t>UMI EMERGENCIAS S.A.S</t>
  </si>
  <si>
    <t>DHS122572</t>
  </si>
  <si>
    <t>ALIANZA DE AMBULANCIAS MEDICA S.A</t>
  </si>
  <si>
    <t>DHS011144</t>
  </si>
  <si>
    <t>S.O.S SALUD S.A.S</t>
  </si>
  <si>
    <t>DHS157949</t>
  </si>
  <si>
    <t>VITAL LIFE SAS</t>
  </si>
  <si>
    <t>DHS003159</t>
  </si>
  <si>
    <t>SERVIVIR SERVICIOS MEDICOS INTEGRALES</t>
  </si>
  <si>
    <t>DHS163290</t>
  </si>
  <si>
    <t>HOSPITAL MILITAR CENTRAL</t>
  </si>
  <si>
    <t>DHS223453</t>
  </si>
  <si>
    <t>AMBULANCIAS PRIMEROS AUXILIOS LTDA</t>
  </si>
  <si>
    <t>DHS081110</t>
  </si>
  <si>
    <t>DHS110195</t>
  </si>
  <si>
    <t>SERVICIOS AEREOS PANAMERICANOS</t>
  </si>
  <si>
    <t>DHS122912</t>
  </si>
  <si>
    <t>SERVICIOS BIOMEDICOS INGENIERIA LTDA SERBIOMED LTDA</t>
  </si>
  <si>
    <t>DHS016723</t>
  </si>
  <si>
    <t>IPS FERNANDO KUAN MEDINA</t>
  </si>
  <si>
    <t>DHS087983</t>
  </si>
  <si>
    <t>MED PLUS AMBULANCIAS</t>
  </si>
  <si>
    <t>DHS142922</t>
  </si>
  <si>
    <t>EMPRESA DE MEDICINA INTEGRAL EMI SA SUCURSAL BOGOTA</t>
  </si>
  <si>
    <t>DHS131079</t>
  </si>
  <si>
    <t>AMBUPETROL MEDICA LIMITADA - AMBUMEDICA LIMITADA</t>
  </si>
  <si>
    <t>DHS235048</t>
  </si>
  <si>
    <t>VIDMEDICA LTDA</t>
  </si>
  <si>
    <t>DHS259803</t>
  </si>
  <si>
    <t>DHS222946</t>
  </si>
  <si>
    <t>COLCHARTER IPS SAS</t>
  </si>
  <si>
    <t>DHS143039</t>
  </si>
  <si>
    <t>EMERGENCIAS MEDICAS EUROLIFE LTDA</t>
  </si>
  <si>
    <t>DHS221123</t>
  </si>
  <si>
    <t>City Ambulancias SAS</t>
  </si>
  <si>
    <t>DHS156911</t>
  </si>
  <si>
    <t>RIO SUR S A</t>
  </si>
  <si>
    <t>DHS210644</t>
  </si>
  <si>
    <t>AYUDA MEDICA TERRITORIAL EN AMBULANCIAS AYMEDT AMBULANCIAS LTDA SIGLO AYMEDT AMBULANCIAS LTDA</t>
  </si>
  <si>
    <t>DHS100593</t>
  </si>
  <si>
    <t>TRANSPORTES MEDICOS DE COLOMBIA SAS</t>
  </si>
  <si>
    <t>DHS111905</t>
  </si>
  <si>
    <t>AMBULANCIAS AEREAS DE COLOMBIA S.A.S.</t>
  </si>
  <si>
    <t>DHS166268</t>
  </si>
  <si>
    <t>FORTALECIENDO TU SALUD SAS</t>
  </si>
  <si>
    <t>DHS337498</t>
  </si>
  <si>
    <t>MEDICAL GLOBAL CENTER SAS</t>
  </si>
  <si>
    <t>DHS130079</t>
  </si>
  <si>
    <t>FAMILY MEDICAL ASSISTANCE SAS</t>
  </si>
  <si>
    <t>DHS519301</t>
  </si>
  <si>
    <t>AMS AMBULANCIAS SAS SIGLA AMS AE SAS</t>
  </si>
  <si>
    <t>DHS150039</t>
  </si>
  <si>
    <t>ERMEDICALLS S.A.S</t>
  </si>
  <si>
    <t>DHS211465</t>
  </si>
  <si>
    <t>DYMEDIC SAS</t>
  </si>
  <si>
    <t>DHS151974</t>
  </si>
  <si>
    <t>SERVICIO AEREO MEDICALIZADO Y FUNDAMENTAL SAS SIGLA MEDICALFLY SAS</t>
  </si>
  <si>
    <t>DHS185673</t>
  </si>
  <si>
    <t>HEALTH DELIVER SOLUTIONS SAS</t>
  </si>
  <si>
    <t>DHS332520</t>
  </si>
  <si>
    <t>HOME MEDICAL SERVICE LTDA</t>
  </si>
  <si>
    <t>DHS268379</t>
  </si>
  <si>
    <t>RED MEDICA IPS SAS</t>
  </si>
  <si>
    <t>DHS205869</t>
  </si>
  <si>
    <t>JERSALUD SAS</t>
  </si>
  <si>
    <t>DHS206130</t>
  </si>
  <si>
    <t>AMBULANCIAS ANDAR PLUS SAS</t>
  </si>
  <si>
    <t>DHS268826</t>
  </si>
  <si>
    <t>SALUD BIOMEDERI IPS SAS</t>
  </si>
  <si>
    <t>DHS188242</t>
  </si>
  <si>
    <t>DDC IPS S.A.S.</t>
  </si>
  <si>
    <t>DHS203809</t>
  </si>
  <si>
    <t>EMERGENCY SERVICES ASSISTANCE ESA SAS</t>
  </si>
  <si>
    <t>DHS334036</t>
  </si>
  <si>
    <t>ASMED SALUD SAS</t>
  </si>
  <si>
    <t>DHS254523</t>
  </si>
  <si>
    <t>ORGANIZACIÓN MÉDICA DOMICILIARIA S.A.S SIGLA OMD PLUS S.A.S</t>
  </si>
  <si>
    <t>DHS553433</t>
  </si>
  <si>
    <t>VISION MEDICA DE AMBULANCIAS SAS</t>
  </si>
  <si>
    <t>DHS264287</t>
  </si>
  <si>
    <t>SYG AMBULANCIAS S.A.S.</t>
  </si>
  <si>
    <t>DHS297976</t>
  </si>
  <si>
    <t>MEDICALL SOLUTIONS MC SAS</t>
  </si>
  <si>
    <t>DHS309862</t>
  </si>
  <si>
    <t>UNIDAD DE SERVICIOS DE SALUD SAN BLAS</t>
  </si>
  <si>
    <t>DHS395631</t>
  </si>
  <si>
    <t>UNIDAD DE SERVICIOS DE SALUD SIMÓN BOLÍVAR</t>
  </si>
  <si>
    <t>DHS396264</t>
  </si>
  <si>
    <t>DHS393835</t>
  </si>
  <si>
    <t>UNIDAD DE SERVICIOS DE SALUD MEISSEN</t>
  </si>
  <si>
    <t>DHS393907</t>
  </si>
  <si>
    <t>UNIDAD DE SERVICIOS DE SALUD AMBULATORIA TUNJUELITO</t>
  </si>
  <si>
    <t>DHS393996</t>
  </si>
  <si>
    <t>UNIDAD DE SERVICIOS DE SALUD USME</t>
  </si>
  <si>
    <t>DHS394311</t>
  </si>
  <si>
    <t>Unidad de Servicios de Salud Occidente de Kennedy</t>
  </si>
  <si>
    <t>DHS394741</t>
  </si>
  <si>
    <t>Unidad de Servicios de Salud Bosa</t>
  </si>
  <si>
    <t>DHS395087</t>
  </si>
  <si>
    <t>Unidad de Servicios de Salud Fontibón</t>
  </si>
  <si>
    <t>DHS395124</t>
  </si>
  <si>
    <t>EMERCARE IPS SAS</t>
  </si>
  <si>
    <t>DHS520545</t>
  </si>
  <si>
    <t>VIDEO OFFICE MEDICALL IPS S.A.S. - VOM</t>
  </si>
  <si>
    <t>DHS553488</t>
  </si>
  <si>
    <t>EMPRESAS HABILITADAS EN BOGOTÁ D.C. PARA EL TRANSPORTE ASISTENCIAL MEDICALIZADO (61 EMPRESAS)</t>
  </si>
  <si>
    <t>Empresas habilitadas en Bogotá D.C. según el Registro Especial de Prestadores de Servicios de Salud  del Ministerio de Salud y Protección Social:</t>
  </si>
  <si>
    <t>ATENCIÓN DOMICILIARIA DE PACIENTE AGUDO</t>
  </si>
  <si>
    <t>EXTRAMURALES DOMICILIARIOS DE PEDIATRÍA</t>
  </si>
  <si>
    <t>TRANSPORTE ASISTENCIAL MEDICALIZADO</t>
  </si>
  <si>
    <t>Número de Prestadores</t>
  </si>
  <si>
    <t>Servicios de Salud</t>
  </si>
  <si>
    <t>Clasificación de las etapas del ciclo vital: primera infancia (0-5 años), infancia (6 - 11 años), adolescencia (12-18 años), juventud (14 - 26 años), adultez (27 - 59 años) y vejez (60 años y más).*</t>
  </si>
  <si>
    <t>Estado de Resultados</t>
  </si>
  <si>
    <t>Conclusiones</t>
  </si>
  <si>
    <t>Intensidad de Uso de Atención Domiciliaria:</t>
  </si>
  <si>
    <t>Intensidad de uso de atención domiciliaria por edad y sexo. EPS afiliadas a ACEMI Régimen Contributivo 2008 a 2011 por 100.000 afiliados</t>
  </si>
  <si>
    <t>Fuente: Cifras e indicadores del Sistema de Salud 2013 ACEMI</t>
  </si>
  <si>
    <t>Demanda de Servicios:</t>
  </si>
  <si>
    <t xml:space="preserve">De acuerdo a las Cifras e indicadores del Sistema de Salud publicado por la Asociación Colombiana de Empresas de Medicina Integral (ACEMI) en 2013 y 2017, la intensidad de uso de los servicios de atención domiciliaria ha sido similar a través de los años, siendo aproximadamente de 1 servicio para hombres y mujeres en todos los grupos etarios, es decir, los usuarios que utilizan el servicio de atención domiciliaria lo usan solo una vez al año. </t>
  </si>
  <si>
    <t>Población</t>
  </si>
  <si>
    <t>Servicios por año</t>
  </si>
  <si>
    <t>CMD</t>
  </si>
  <si>
    <t>TAB</t>
  </si>
  <si>
    <t>TMP</t>
  </si>
  <si>
    <t>TMN</t>
  </si>
  <si>
    <t>Con una intensidad de uso estimada en un servicio al año, se espera un total de servicios anuales igual a la poblacion objeto, dividida en los servicios ofertados y en el total de prestadores.</t>
  </si>
  <si>
    <t>CONSULTA MÉDICA DOMICILIARIA - CMD</t>
  </si>
  <si>
    <t>TRANSPORTE ASISTENCIAL BÁSICO - TAB</t>
  </si>
  <si>
    <t>TRANSPORTE MEDICALIZADO PEDIATRICO - TMP</t>
  </si>
  <si>
    <t>TRANSPORTE MEDICALIZADO NEONATAL -TMN</t>
  </si>
  <si>
    <t>Incremento Anual de los Precios 5%</t>
  </si>
  <si>
    <t>Total Año</t>
  </si>
  <si>
    <t>Enero</t>
  </si>
  <si>
    <t>Febrero</t>
  </si>
  <si>
    <t>Marzo</t>
  </si>
  <si>
    <t>Abril</t>
  </si>
  <si>
    <t>Mayo</t>
  </si>
  <si>
    <t>Junio</t>
  </si>
  <si>
    <t>Julio</t>
  </si>
  <si>
    <t>Agosto</t>
  </si>
  <si>
    <t>Septiembre</t>
  </si>
  <si>
    <t>Octubre</t>
  </si>
  <si>
    <t>Noviembre</t>
  </si>
  <si>
    <t>Diciembre</t>
  </si>
  <si>
    <t>Ingresos</t>
  </si>
  <si>
    <t>Periodo 1 - Año 2019</t>
  </si>
  <si>
    <t>Periodo 2 - Año 2020</t>
  </si>
  <si>
    <t>Periodo 3 - Año 2021</t>
  </si>
  <si>
    <t>Periodo 4 - Año 2022</t>
  </si>
  <si>
    <t>Periodo 5 - Año 2023</t>
  </si>
  <si>
    <t>Ingresos Anuales</t>
  </si>
  <si>
    <t>Ventas</t>
  </si>
  <si>
    <t>-</t>
  </si>
  <si>
    <t>=</t>
  </si>
  <si>
    <t>Utilidad Bruta</t>
  </si>
  <si>
    <t>Utilidad Operacional</t>
  </si>
  <si>
    <t>Impuestos</t>
  </si>
  <si>
    <t>Año 2019</t>
  </si>
  <si>
    <t>Año 2020</t>
  </si>
  <si>
    <t>Año 2021</t>
  </si>
  <si>
    <t>Año 2022</t>
  </si>
  <si>
    <t>Año 2023</t>
  </si>
  <si>
    <t>Costo de Operación</t>
  </si>
  <si>
    <t>Gastos de Operación</t>
  </si>
  <si>
    <t>Nomina Administrativa</t>
  </si>
  <si>
    <t>Depreciación</t>
  </si>
  <si>
    <t>Gastos Financieros</t>
  </si>
  <si>
    <t>Utilidad Antes Impuestos</t>
  </si>
  <si>
    <t>Utilidad Neta</t>
  </si>
  <si>
    <t>Saldo inicial</t>
  </si>
  <si>
    <t>Flujo operacional</t>
  </si>
  <si>
    <t xml:space="preserve">  Ingresos</t>
  </si>
  <si>
    <t>Egresos</t>
  </si>
  <si>
    <t>Flujo de inversión</t>
  </si>
  <si>
    <t xml:space="preserve">      Aporte socios</t>
  </si>
  <si>
    <t xml:space="preserve">  Egresos</t>
  </si>
  <si>
    <t>Flujo de financiación</t>
  </si>
  <si>
    <t xml:space="preserve">      Pago intereses</t>
  </si>
  <si>
    <t xml:space="preserve">      Abono capital</t>
  </si>
  <si>
    <t>Flujo neto</t>
  </si>
  <si>
    <t>Saldo Final Caja</t>
  </si>
  <si>
    <t>VPN</t>
  </si>
  <si>
    <t>Es viable</t>
  </si>
  <si>
    <t>TIR</t>
  </si>
  <si>
    <t>Se recomienda</t>
  </si>
  <si>
    <t>TO</t>
  </si>
  <si>
    <t>Flujo de Caja y Flujo de Efectivo</t>
  </si>
  <si>
    <t>Año 2018</t>
  </si>
  <si>
    <t>Tasa Efectiva Anual</t>
  </si>
  <si>
    <t>Valor total del Crédito</t>
  </si>
  <si>
    <t>Plazo Años</t>
  </si>
  <si>
    <t>Cuota</t>
  </si>
  <si>
    <t>Intereses</t>
  </si>
  <si>
    <t>Capital</t>
  </si>
  <si>
    <t>Saldo</t>
  </si>
  <si>
    <t>Crédito Bancario - Tabla de Amortización:</t>
  </si>
  <si>
    <t>Depreciación:</t>
  </si>
  <si>
    <t>Descripción</t>
  </si>
  <si>
    <t>Valor Total</t>
  </si>
  <si>
    <t>Vida útil</t>
  </si>
  <si>
    <t>Total Inversión</t>
  </si>
  <si>
    <t>Equipos Cocina y Baño</t>
  </si>
  <si>
    <t>Equipos de Computo</t>
  </si>
  <si>
    <t>Inversión:</t>
  </si>
  <si>
    <t>Computadores</t>
  </si>
  <si>
    <t>Tablet</t>
  </si>
  <si>
    <t>Escritorio Administrativo</t>
  </si>
  <si>
    <t>Escritorios operativos</t>
  </si>
  <si>
    <t>Sillas ergonomicas</t>
  </si>
  <si>
    <t>Equipos de Cómputo</t>
  </si>
  <si>
    <t>Cantidad</t>
  </si>
  <si>
    <t>Fotocopiadora/Impresora</t>
  </si>
  <si>
    <t>Muebles Oficina</t>
  </si>
  <si>
    <t>Canecas de Reciclaje</t>
  </si>
  <si>
    <t>Dispensador de Agua</t>
  </si>
  <si>
    <t>Microondas</t>
  </si>
  <si>
    <t>Dispensador P. Higiénico</t>
  </si>
  <si>
    <t>Secador de Manos</t>
  </si>
  <si>
    <t>Dispesador Jabon Liquido</t>
  </si>
  <si>
    <t>Cafetera</t>
  </si>
  <si>
    <t>Canecas para baño</t>
  </si>
  <si>
    <t xml:space="preserve">Total </t>
  </si>
  <si>
    <t>Resma de papel carta</t>
  </si>
  <si>
    <t xml:space="preserve">Clips </t>
  </si>
  <si>
    <t xml:space="preserve">Sacaganchos </t>
  </si>
  <si>
    <t xml:space="preserve">Perforadora  </t>
  </si>
  <si>
    <t xml:space="preserve">Papeleras de escritorio </t>
  </si>
  <si>
    <t xml:space="preserve">Carpetas AZ </t>
  </si>
  <si>
    <t xml:space="preserve">Carpetas legajadoras </t>
  </si>
  <si>
    <t xml:space="preserve">Marcador </t>
  </si>
  <si>
    <t xml:space="preserve">Resaltador </t>
  </si>
  <si>
    <t>Cinta</t>
  </si>
  <si>
    <t xml:space="preserve">Boligrafos </t>
  </si>
  <si>
    <t xml:space="preserve">Caja ganchos de cosedora  </t>
  </si>
  <si>
    <t>Cosedora</t>
  </si>
  <si>
    <t xml:space="preserve">Trapero </t>
  </si>
  <si>
    <t xml:space="preserve">Desinfectante </t>
  </si>
  <si>
    <t xml:space="preserve">Escoba </t>
  </si>
  <si>
    <t xml:space="preserve">Jabón líquido para manos </t>
  </si>
  <si>
    <t xml:space="preserve">Bolsas de basura </t>
  </si>
  <si>
    <t>Ambientador</t>
  </si>
  <si>
    <t>Papel higiénico x 4</t>
  </si>
  <si>
    <t>Jabon de loza</t>
  </si>
  <si>
    <t>Insumos de Oficina</t>
  </si>
  <si>
    <t>Insumos de Aseo</t>
  </si>
  <si>
    <t>Total Gasto Mensual Insumos Sede</t>
  </si>
  <si>
    <t xml:space="preserve">     Vacaciones</t>
  </si>
  <si>
    <t xml:space="preserve">     Prima</t>
  </si>
  <si>
    <t xml:space="preserve">     Intereses de Cesantias</t>
  </si>
  <si>
    <t xml:space="preserve">     Cesantias</t>
  </si>
  <si>
    <t>Prestaciones Sociales</t>
  </si>
  <si>
    <t xml:space="preserve">     SENA</t>
  </si>
  <si>
    <t xml:space="preserve">     ICBF</t>
  </si>
  <si>
    <t xml:space="preserve">    Caja de Compensación</t>
  </si>
  <si>
    <t>Parafiscales</t>
  </si>
  <si>
    <t xml:space="preserve">     Riesgos Laborales</t>
  </si>
  <si>
    <t xml:space="preserve">     Pensión</t>
  </si>
  <si>
    <t xml:space="preserve">     Salud</t>
  </si>
  <si>
    <t>Dotaciones</t>
  </si>
  <si>
    <t>Carga prestacional</t>
  </si>
  <si>
    <t>Empresario</t>
  </si>
  <si>
    <t>Empleado</t>
  </si>
  <si>
    <t>Seguridad Social</t>
  </si>
  <si>
    <t>Carga Prestacional</t>
  </si>
  <si>
    <t>Dotacion Año</t>
  </si>
  <si>
    <t>Asistente administrativa</t>
  </si>
  <si>
    <t>Gerente</t>
  </si>
  <si>
    <t>Lider de gestion humana</t>
  </si>
  <si>
    <t>Director Administrativo y financiero</t>
  </si>
  <si>
    <t>GASTO</t>
  </si>
  <si>
    <t>Auxiliares de enfermería (call center)</t>
  </si>
  <si>
    <t>Paramédico</t>
  </si>
  <si>
    <t>Pediatra</t>
  </si>
  <si>
    <t>Medico general (entrenamiento en pediatría)</t>
  </si>
  <si>
    <t>Conductor (con entrenamiento en primeros auxilios)</t>
  </si>
  <si>
    <t>COSTO</t>
  </si>
  <si>
    <t>Salario</t>
  </si>
  <si>
    <t>Salario Integral</t>
  </si>
  <si>
    <t>PERSONAL DE LA EMPRESA</t>
  </si>
  <si>
    <t>Salario Minimo</t>
  </si>
  <si>
    <t>Activo Corriente</t>
  </si>
  <si>
    <t xml:space="preserve">     Efectivo y equivalente al efectivo</t>
  </si>
  <si>
    <t xml:space="preserve">         Banco</t>
  </si>
  <si>
    <t>Capital social</t>
  </si>
  <si>
    <t xml:space="preserve">      Aportes de socios</t>
  </si>
  <si>
    <t>Total efectivo y equivalente al efectivo</t>
  </si>
  <si>
    <t>TOTAL  ACTIVO</t>
  </si>
  <si>
    <t>ACTIVO</t>
  </si>
  <si>
    <t>PASIVOS</t>
  </si>
  <si>
    <t>Pasivo a Largo Plazo</t>
  </si>
  <si>
    <t>Total Pasivo a Largo Plazo</t>
  </si>
  <si>
    <t>TOTAL PASIVOS</t>
  </si>
  <si>
    <t>Total Capital Social</t>
  </si>
  <si>
    <t>TOTAL PATRIMONIO</t>
  </si>
  <si>
    <t>TOTAL PASIVO + PATRIMONIO</t>
  </si>
  <si>
    <t>Costo Mensual</t>
  </si>
  <si>
    <t>Costo Anual</t>
  </si>
  <si>
    <t>Año 1</t>
  </si>
  <si>
    <t>Año 2</t>
  </si>
  <si>
    <t>Año 3</t>
  </si>
  <si>
    <t>Año 4</t>
  </si>
  <si>
    <t>Año 5</t>
  </si>
  <si>
    <t>Medicamentos</t>
  </si>
  <si>
    <t>Costo Diario</t>
  </si>
  <si>
    <t>Nomina Asistencial</t>
  </si>
  <si>
    <t>Total Deudores</t>
  </si>
  <si>
    <t>Total Activo Corriente</t>
  </si>
  <si>
    <t>Activo No Corriente</t>
  </si>
  <si>
    <t>Propiedad Planta y Equipo</t>
  </si>
  <si>
    <t>Total Propiedad planta y Equipo</t>
  </si>
  <si>
    <t>Pasivo Corriente</t>
  </si>
  <si>
    <t>Total Pasivo Corriente</t>
  </si>
  <si>
    <t>Pasivo No Corriente</t>
  </si>
  <si>
    <t>Total Pasivo No Corriente</t>
  </si>
  <si>
    <t>Resultado del Ejercicio</t>
  </si>
  <si>
    <t>Total Resultado del Ejercicio</t>
  </si>
  <si>
    <t>Total activos no corrientes</t>
  </si>
  <si>
    <t>Utilidades retenidad de los ejercicios anteriores</t>
  </si>
  <si>
    <t>Total utilidades retenidas</t>
  </si>
  <si>
    <t>Costos de Operación</t>
  </si>
  <si>
    <t>Compra Equipos de Oficina</t>
  </si>
  <si>
    <t>Compra Equipos de computo</t>
  </si>
  <si>
    <t xml:space="preserve">     Utilidades del ejercicio anterior</t>
  </si>
  <si>
    <t xml:space="preserve">     Utilidad del Ejercicio</t>
  </si>
  <si>
    <t xml:space="preserve">      Impuestos de Renta por Pagar</t>
  </si>
  <si>
    <t xml:space="preserve">     Caja </t>
  </si>
  <si>
    <t xml:space="preserve">    Deudores</t>
  </si>
  <si>
    <t xml:space="preserve">    Depreciacion Acumulada</t>
  </si>
  <si>
    <t>DIFERENCIA DE ECUACION CONTABLE</t>
  </si>
  <si>
    <t>Gasto Mensual</t>
  </si>
  <si>
    <t>TOTAL COSTO OPERACIONALES ANUALES</t>
  </si>
  <si>
    <t>TOTAL GASTOS OPERACIONALES ANUALES</t>
  </si>
  <si>
    <t>Retorno Utilidad operativa sobre activo (ROA)</t>
  </si>
  <si>
    <t>EBIDTA</t>
  </si>
  <si>
    <t>Margen de Utilidad Operativa (M.U.O.)</t>
  </si>
  <si>
    <t>Margen de Utilidad Neta (M.U.N.)</t>
  </si>
  <si>
    <t>Margen de Utilidad Bruta (M.U.B.)</t>
  </si>
  <si>
    <t>Rentabilidad del Patrimonio (ROE)</t>
  </si>
  <si>
    <t>Retorno sobre las Ventas (ROS)</t>
  </si>
  <si>
    <r>
      <rPr>
        <b/>
        <u/>
        <sz val="10"/>
        <color theme="1"/>
        <rFont val="Calibri"/>
        <family val="2"/>
        <scheme val="minor"/>
      </rPr>
      <t>Localización del Proyecto</t>
    </r>
    <r>
      <rPr>
        <b/>
        <sz val="10"/>
        <color theme="1"/>
        <rFont val="Calibri"/>
        <family val="2"/>
        <scheme val="minor"/>
      </rPr>
      <t>:</t>
    </r>
    <r>
      <rPr>
        <sz val="10"/>
        <color theme="1"/>
        <rFont val="Calibri"/>
        <family val="2"/>
        <scheme val="minor"/>
      </rPr>
      <t xml:space="preserve"> Bogotá D.C. </t>
    </r>
  </si>
  <si>
    <r>
      <t>Población Objeto</t>
    </r>
    <r>
      <rPr>
        <b/>
        <sz val="10"/>
        <color theme="1"/>
        <rFont val="Calibri"/>
        <family val="2"/>
        <scheme val="minor"/>
      </rPr>
      <t xml:space="preserve">: </t>
    </r>
    <r>
      <rPr>
        <sz val="10"/>
        <color theme="1"/>
        <rFont val="Calibri"/>
        <family val="2"/>
        <scheme val="minor"/>
      </rPr>
      <t>Neonatos y Población Pediátrica (0 a 11 años)</t>
    </r>
  </si>
  <si>
    <r>
      <rPr>
        <i/>
        <sz val="10"/>
        <color theme="1"/>
        <rFont val="Calibri"/>
        <family val="2"/>
        <scheme val="minor"/>
      </rPr>
      <t>Consulta Médica Domiciliaria</t>
    </r>
    <r>
      <rPr>
        <sz val="10"/>
        <color theme="1"/>
        <rFont val="Calibri"/>
        <family val="2"/>
        <scheme val="minor"/>
      </rPr>
      <t>: Tiene un precio en el mercado en Bogotá D.C. que oscila entre $95.000 y $120.000 pesos, predominando la tarifa de mayor valor. Las principales empresas que prestan este servicio de forma particular son: ADOM Salud $95.000 pesos a personas en domicilio y $110.000 pesos a huespedes en hoteles, Samar IPS $109.900 pesos, Profamédica $120.000 pesos, Mediqu Group $120.000 pesos y Care24 $120.000 pesos, entre otras.</t>
    </r>
  </si>
  <si>
    <r>
      <rPr>
        <i/>
        <sz val="10"/>
        <color theme="1"/>
        <rFont val="Calibri"/>
        <family val="2"/>
        <scheme val="minor"/>
      </rPr>
      <t>Transporte Asistencial Básico:</t>
    </r>
    <r>
      <rPr>
        <sz val="10"/>
        <color theme="1"/>
        <rFont val="Calibri"/>
        <family val="2"/>
        <scheme val="minor"/>
      </rPr>
      <t xml:space="preserve"> El precio de este servicio en Bogotá D.C. tiene un valor estandar entre $70.000 y $85.000 pesos por traslado, aunque generalmente hace parte de un paquete de servicios incluido en la afiliación de los usuarios a las empresas prestadoras.  Algunas empresas que prestan este servivcio de forma particular son: Emercare $70.000 pesos, Serbiomed $80.000 pesos y Medical Global Center $85.000 pesos.</t>
    </r>
  </si>
  <si>
    <r>
      <rPr>
        <i/>
        <sz val="10"/>
        <color theme="1"/>
        <rFont val="Calibri"/>
        <family val="2"/>
        <scheme val="minor"/>
      </rPr>
      <t>Transporte Medicalizado Pediátrico:</t>
    </r>
    <r>
      <rPr>
        <sz val="10"/>
        <color theme="1"/>
        <rFont val="Calibri"/>
        <family val="2"/>
        <scheme val="minor"/>
      </rPr>
      <t xml:space="preserve"> El precio de este servicio es comparable al precio por traslado del transporte medicalizado estandar o para adultos, tiene un valor en el mercado que oscila entre $135.000 y $155.000 pesos por trayecto. Al igual que el transporte asistencial básico, generalmente tambien hace parte de un paquete de servicios incluido en la afiliacion de los usuarios a las empresas prestadoras. Empresas que prestan el servicio de forma particular tienen las siguientes tarifas: Emercare $135.000 pesos, Serbiomed $140.000 pesos y Medical Global Center $155.000 pesos.</t>
    </r>
  </si>
  <si>
    <r>
      <rPr>
        <i/>
        <sz val="10"/>
        <color theme="1"/>
        <rFont val="Calibri"/>
        <family val="2"/>
        <scheme val="minor"/>
      </rPr>
      <t>Transporte Medicalizado Neonatal:</t>
    </r>
    <r>
      <rPr>
        <sz val="10"/>
        <color theme="1"/>
        <rFont val="Calibri"/>
        <family val="2"/>
        <scheme val="minor"/>
      </rPr>
      <t xml:space="preserve"> La oferta en el mercado en Bogotá D.C. de este servicio de forma particular es limitada, la mayoria hace parte del portafolio de servicios de los afiliados a las empresas prestadoras. La tarifa particular se encuentra entre $175.000 y $190.000 pesos por trayecto; algunas empresas que prestan este servicio son Emercare y Medical Global Center.</t>
    </r>
  </si>
  <si>
    <t>Amb. Básicas</t>
  </si>
  <si>
    <t>Amb. Medicalizadas</t>
  </si>
  <si>
    <t>Amb. Neonatales</t>
  </si>
  <si>
    <t>Automoviles</t>
  </si>
  <si>
    <t>Gasolina Autom.</t>
  </si>
  <si>
    <t>Gasolina Amb.</t>
  </si>
  <si>
    <t>Arriendo Sede Adm.</t>
  </si>
  <si>
    <t>Servicios Públicos</t>
  </si>
  <si>
    <t>Vigilancia Sede Adm.</t>
  </si>
  <si>
    <t>Servicio Aseo</t>
  </si>
  <si>
    <t>Incremento Anual  (Inflación)</t>
  </si>
  <si>
    <t>Nómina</t>
  </si>
  <si>
    <t>Número</t>
  </si>
  <si>
    <t>Auxilio Transp.</t>
  </si>
  <si>
    <t>Dotación</t>
  </si>
  <si>
    <t>Total Salario</t>
  </si>
  <si>
    <t>Total Aux. Transp.</t>
  </si>
  <si>
    <t>Dotación Anual</t>
  </si>
  <si>
    <t>Dotacion Anual por Empleado</t>
  </si>
  <si>
    <t>Salario Total Anual</t>
  </si>
  <si>
    <t>Aux. Total Anual</t>
  </si>
  <si>
    <t>Auxilio Anual</t>
  </si>
  <si>
    <t>Valor Presente Neto (VPN)</t>
  </si>
  <si>
    <t>Tasa Interna de Retorno (TIR)</t>
  </si>
  <si>
    <t>El ROA decrece por el incremento en el valor de los activos, no por una menor utilidad operacional sino por un mayor nivel de activos durante dolo el quinquenio.</t>
  </si>
  <si>
    <t>Interpretaciones Financieras</t>
  </si>
  <si>
    <t>PATRIMONIO</t>
  </si>
  <si>
    <t>Credito Bancario</t>
  </si>
  <si>
    <t>Crédito Bancario</t>
  </si>
  <si>
    <t>Carga Salarial Costo</t>
  </si>
  <si>
    <t>Carga Salarial Gasto</t>
  </si>
  <si>
    <t>Contador</t>
  </si>
  <si>
    <t>Neonatologo</t>
  </si>
  <si>
    <t>Insumos Sede Administrativa - Gasto Anual:</t>
  </si>
  <si>
    <t>Capital Neto de Trabajo</t>
  </si>
  <si>
    <t>Contable SAHI</t>
  </si>
  <si>
    <t>Administrativo SAHI</t>
  </si>
  <si>
    <t>Nómina Asistencial</t>
  </si>
  <si>
    <t>Nómina Administrativa</t>
  </si>
  <si>
    <t>Balance Inicial</t>
  </si>
  <si>
    <t xml:space="preserve">Gasolina Automoviles </t>
  </si>
  <si>
    <t>Gasolina Ambulancias</t>
  </si>
  <si>
    <t>Automóviles</t>
  </si>
  <si>
    <t>Ambulancias Neonatales</t>
  </si>
  <si>
    <t>Ambulancias Medicalizadas</t>
  </si>
  <si>
    <t>Ambulancias Básicas</t>
  </si>
  <si>
    <t>Arriendo Sede Administrativa</t>
  </si>
  <si>
    <t>Servicios Públicos Sede Adm.</t>
  </si>
  <si>
    <t>Servicio de Aseo Sede Adm.</t>
  </si>
  <si>
    <t>Gastos de Operación sin Depreciación</t>
  </si>
  <si>
    <t>Impuesto a la Renta por Pagar</t>
  </si>
  <si>
    <t>Recaudo por Ventas</t>
  </si>
  <si>
    <t>Recaudo a Credito (60 días)</t>
  </si>
  <si>
    <t>Costos:</t>
  </si>
  <si>
    <t>Gastos Operacionales:</t>
  </si>
  <si>
    <t>El Renting de los vehículos sin operador para la prestación de la Consulta Médica Domiciliaria y del Transporte Asistencial Básico y Medicalizado está estandatrizado en el mercado de la siguiente forma: Automóviles $1.000.000 a $1.200.000 mensuales, Ambulancias Básicas $1.900.000 a $2.300.000, Ambulancias Medicalizadas $2.300.000 a $2.700.000 dependiendo de la dotación y equipos que incluya, y las Ambulancias Neonatales $3.000.000 a $3.400.000 según la incubadora portatil que incluya y la dotación adicional. Estos precios se han cotizado con transportes LGR y  Rentistas Independientes de Vehículos para transporte asistencial.</t>
  </si>
  <si>
    <t>El Servicio de Vigilancia de acuerdo a la Circular Externa N° 20183200000015 de la Superintendencia de Vigilancia y Seguridad Privada de fecha 03 de Enero de 2018, tiene un costual mensual de $7.562.423 para un servicio de 24 horas, 30 dias al mes con medio humano con arma.</t>
  </si>
  <si>
    <t>El Servicio de Aseo con una empleada con horario de 8 horas diarias tiene un costo mesual aproximado de $1.380.000 para un total anual de $16.560.000, valores cotizados con la empresa Admicosmos Ltda.</t>
  </si>
  <si>
    <t>La  Nómina tanto asistencial como administrativa se contrataría mediante contrato laboral con todas las prestaciones de ley. Los únicos contratos que se realizarán por obra o labor son por el número mensual de asesorias prestadas por el Contador y el Neonatólogo.</t>
  </si>
  <si>
    <t>Total Gasolina</t>
  </si>
  <si>
    <t>Indicadores Financieros</t>
  </si>
  <si>
    <t>Indicadores</t>
  </si>
  <si>
    <t>PERSONAL DE LA EMPRESA PRESTACION DE SERVICIOS</t>
  </si>
  <si>
    <t>Contador (por asesoría)</t>
  </si>
  <si>
    <t>Neonatólogo (pago por consulta 2 veces por dia)</t>
  </si>
  <si>
    <t>Costo Unitario</t>
  </si>
  <si>
    <t>Honorarios mensuales</t>
  </si>
  <si>
    <t>Cargo</t>
  </si>
  <si>
    <t>Razón Corriente</t>
  </si>
  <si>
    <t>Rotación cuentas por cobrar</t>
  </si>
  <si>
    <t>Rotación cuentas por pagar</t>
  </si>
  <si>
    <t>Días cuentas por cobrar</t>
  </si>
  <si>
    <t>Días cuentas por pagar</t>
  </si>
  <si>
    <t>LIQUIDEZ</t>
  </si>
  <si>
    <t>RENTABILIDAD</t>
  </si>
  <si>
    <t>Capital de trabajo</t>
  </si>
  <si>
    <t>ENDEUDAMIENTO</t>
  </si>
  <si>
    <t>Razon de endeudamiento</t>
  </si>
  <si>
    <t>Razon Pasivo Capital</t>
  </si>
  <si>
    <t>Rotaciones</t>
  </si>
  <si>
    <t>Total Costo</t>
  </si>
  <si>
    <t>Total Gasto</t>
  </si>
  <si>
    <t>Total Activo Intangible</t>
  </si>
  <si>
    <t xml:space="preserve">Intangibles </t>
  </si>
  <si>
    <t>BALANCE GENERAL</t>
  </si>
  <si>
    <t xml:space="preserve">    Equipo de Computo</t>
  </si>
  <si>
    <t xml:space="preserve">    Equipos de Cocina y Baño</t>
  </si>
  <si>
    <t xml:space="preserve">    Cuentas por Cobrar Clientes</t>
  </si>
  <si>
    <t xml:space="preserve">    Credito Bancario </t>
  </si>
  <si>
    <t xml:space="preserve">      Aportes de Socios</t>
  </si>
  <si>
    <r>
      <rPr>
        <i/>
        <sz val="10"/>
        <color theme="1"/>
        <rFont val="Calibri"/>
        <family val="2"/>
        <scheme val="minor"/>
      </rPr>
      <t>Capacidad Instalada Consulta Medica Domiciliaria</t>
    </r>
    <r>
      <rPr>
        <sz val="10"/>
        <color theme="1"/>
        <rFont val="Calibri"/>
        <family val="2"/>
        <scheme val="minor"/>
      </rPr>
      <t xml:space="preserve">: Para realizar 3036 consultas domiciliarias mensuales equivalente a 101 consultas diarias se requiere 4 automoviles distribuidos en 4 zonas de iguales de Bogotá D.C. que realizarán en promedio 26 consultas diarias con un tiempo de 55 minutos distribuidos entre el tiempo de consulta y el tiempo de desplazamiento. Tres turnos diarios de 8 horas, con un personal de un médico general con entrenamiento en pediatría y un conductor con entrenamiento en primeros auxilios para cada turno. Total = 4 automoviles, 12 médicos y 12 conductores. </t>
    </r>
    <r>
      <rPr>
        <i/>
        <sz val="10"/>
        <color theme="1"/>
        <rFont val="Calibri"/>
        <family val="2"/>
        <scheme val="minor"/>
      </rPr>
      <t/>
    </r>
  </si>
  <si>
    <r>
      <rPr>
        <i/>
        <sz val="10"/>
        <color theme="1"/>
        <rFont val="Calibri"/>
        <family val="2"/>
        <scheme val="minor"/>
      </rPr>
      <t>Capacidad Instalada Ambulancias Básicas</t>
    </r>
    <r>
      <rPr>
        <sz val="10"/>
        <color theme="1"/>
        <rFont val="Calibri"/>
        <family val="2"/>
        <scheme val="minor"/>
      </rPr>
      <t>: Para realizar 490 traslados mensuales equivalentes a 16 traslados diarios se requieren 2 ambulancias que realizarán en promedio 8 traslados con un tiempo de 3 horas distribuidos entre en tiempo de desplazamiento y el tiempo del traslado del paciente. Con turnos de 8 horas diarias, se requerirá un paramédico y un conductor con entrenamiento en primeros auxilios por turno. Total = 2 ambulancias, 6 paramédicos y 6 conductores.</t>
    </r>
  </si>
  <si>
    <r>
      <rPr>
        <i/>
        <sz val="10"/>
        <color theme="1"/>
        <rFont val="Calibri"/>
        <family val="2"/>
        <scheme val="minor"/>
      </rPr>
      <t>Capacidad Instalada Ambulancias Medicalizadas Pediátricas</t>
    </r>
    <r>
      <rPr>
        <sz val="10"/>
        <color theme="1"/>
        <rFont val="Calibri"/>
        <family val="2"/>
        <scheme val="minor"/>
      </rPr>
      <t>: Para realizar 490 traslados mensuales equivalentes a 16 traslados diarios se requieren 2 ambulancias que realizarán en promedio 8 traslados con un tiempo de 3 horas distribuidos entre en el tiempo de desplazamiento y el tiempo del traslado del paciente. Con turnos de 8 horas diarias, se requerirá un médico general con entrenamiento en pediatría y un conductor con entrenamiento en primeros auxilios por turno. Total = 2 ambulancias, 6 médicos y 6 conductores.</t>
    </r>
  </si>
  <si>
    <r>
      <t>Ca</t>
    </r>
    <r>
      <rPr>
        <i/>
        <sz val="10"/>
        <color theme="1"/>
        <rFont val="Calibri"/>
        <family val="2"/>
        <scheme val="minor"/>
      </rPr>
      <t>pacidad Instalada Ambulancias Medicalizadas Neonatáles:</t>
    </r>
    <r>
      <rPr>
        <sz val="10"/>
        <color theme="1"/>
        <rFont val="Calibri"/>
        <family val="2"/>
        <scheme val="minor"/>
      </rPr>
      <t xml:space="preserve"> Para realizar 490 traslados mensuales equivalentes a 16 traslados diarios se requieren 2 ambulancias que realizarán en promedio 8 traslados con un tiempo de 3 horas distribuidos entre en el tiempo de desplazamiento y el tiempo del traslado del paciente. Con turnos de 8 horas diarias, se requerirá un pediatra y un conductor con entrenamiento en primeros auxilios por turno. Total = 2 ambulancias, 6 pediatras y 6 conductores.</t>
    </r>
  </si>
  <si>
    <t>Médicos Generales</t>
  </si>
  <si>
    <t>Paramédicos</t>
  </si>
  <si>
    <t>Pediátras</t>
  </si>
  <si>
    <t>Conductores</t>
  </si>
  <si>
    <t>Auxiliares Enfermería</t>
  </si>
  <si>
    <t xml:space="preserve"> Capacidad Instalada:</t>
  </si>
  <si>
    <t>Dividendos o participaciones decretados</t>
  </si>
  <si>
    <t>Participaciones decretadas en cuotas o partes de interes social</t>
  </si>
  <si>
    <t>Total dividendos o participaciones decretados</t>
  </si>
  <si>
    <t>PROYECCIONES DE POBLACIÓN POR EDADES SIMPLES EN BOGOTÁ D.C. PERIODO 2018 -2020</t>
  </si>
  <si>
    <t xml:space="preserve">    Muebles de Oficina</t>
  </si>
  <si>
    <t>Capital Neto de trabajo</t>
  </si>
  <si>
    <t>Prueba acida</t>
  </si>
  <si>
    <t xml:space="preserve">La rotacion de cuentas por pagar del proyecto durante los 5 años se mantiene en 0, ya que las cuentas por pagar a proveedores se pagan de contado. </t>
  </si>
  <si>
    <t>Este margen que es la utilidad operacional sobre ventas y que se extrae del estado de resultado se mantiene positivo a lo largo del quinquenio, indicando que el 48% (se mantiene durante los 5 años) de los ingresos se está invirtiendo en la operación para generar los ingresos.</t>
  </si>
  <si>
    <t>Dias de Rotación</t>
  </si>
  <si>
    <t>De acuerdo con el análisis de oferta y demanda se estima una cantidad de servicios anuales: 
2019: 54.062 servicios
2020: 54.213 servicios
2021: 54.366 servicios
2022: 54.518 servicios
2023: 54.671 servicios</t>
  </si>
  <si>
    <t>El precio de cada servicio se fija basado en el estudio de mercado y la información obtenida a través de las páginas de internet de los prestadores y por cotización por vía telefónica en cada uno de los consultados: Consulta Médica Domiciliaria $95.000, Transporte Asistencial Básico $70.000, Transporte Medicalizado Pediátrico $135.000 y Transporte Medicalizado Neonatal $175.000.</t>
  </si>
  <si>
    <t>Para la financiación del proyecto se realizó una inversión inicial de 600.000.000 de la siguiente manera: aporte de los 3 socios de 300.000.000 (100.000.000 cada uno) y un préstamo bancario de 300.000.000 con plazo a 5 años y una tasa efectiva anual del 11%.</t>
  </si>
  <si>
    <t>Las ambulancias, vehículos, software (administrativo y contable), sede administrativa serán en arriendo. Los equipos de Cómputo, Muebles Oficina y Equipos Cocina y Baño serán propios (compra).</t>
  </si>
  <si>
    <t>La inversión inicial se realiza en Equipos de Cómputo, Muebles Oficina y Equipos Cocina y Baño se estimó en $17.754.700 (con una depreciación a 5 años en línea recta), se estima un costo inicial de $2.519.770.420 y un gasto inicial de $474.904.842 con un incremento del 5% anual (inflación) durante los 5 años.</t>
  </si>
  <si>
    <t>Se estima unos ingresos durante el primer año de $5.694.113.601 con un incremento del 5% anual (inflación) durante los 5 años.</t>
  </si>
  <si>
    <t>En el ejercicio de Flujo de caja y efectivo se evidencia: 
* Flujo efectivo actividades de operación: los valores son positivos y aumentan durante todos los periodos, indicando si se genera efectivo a este nivel, lo que permite que las necesidades de fondos se cubran con el efectivo disponible.
* Flujo efectivo actividades de inversión: La necesidad de inversión se evidencia en el periodo 0, utilizando el efectivo para la adquisición de bienes y primer año de operación.  
* Flujo efectivo actividades de financiación: Las necesidades de inversión de la empresa no supera la capacidad de generar efectivo de las actividades operativas, lo que indica que la entidad no necesita de financiamiento, pudiéndose realizar el pago de dividendos sin afectar el flujo de caja.</t>
  </si>
  <si>
    <t>En el ejercicio de Balance general se evidencia:
* El activo total ha aumentado comparando desde el año 1 al año 5, con un incremento importante del año 1 al año 2; cabe resaltar los activos corrientes siguen este mismo comportamiento, por otro lado, los activos no corrientes disminuyen por la depreciación de estos sin afectar el total de los activos. 
* Los pasivos presentan una reducción en los cuatro primeros años de análisis y un leve aumento el año 5. En lo que respecta a los pasivos corrientes, se observa que aumentaron durante los 5 años, lo anterior se debido al pago de los impuestos de renta que aumentan anualmente, mientras los pasivos no corrientes disminuyen con el pago del crédito bancario. 
* El patrimonio presenta una tendencia de crecimiento durante los 5 años sobre todo del año 1 al año 2.</t>
  </si>
  <si>
    <t>Se decretaron participaciones en cuotas o partes de interés a los socios y utilidades retenidas para cada uno de los periodos de la siguiente forma:
*Año 2019: 80% distribuido a los socios y 20% como utilidades retenidas.
*Año 2020: 55% distribuido a los socios y 45% como utilidades retenidas.
*Año 2021: 79% distribuido a los socios y 21% como utilidades retenidas.
*Año 2022: 100% distribuido a los socios y uso de un porcentaje adicional de las utilidades retenidas. 
*Año 2023: 100% distribuido a los socios y uso de un porcentaje adicional de las utilidades retenidas. 
El Código de Comercio obliga a las sociedades colombianas a reservar mínimo el 10% de sus utilidades de cada periodo hasta alcanzar el 50% del capital; en este caso se espera alcanzar ese valor en el primer año de operación, por lo cual en algunos periodos posteriores no se dejó ningún porcentaje para utilidades retenidas.</t>
  </si>
  <si>
    <t>Director Médico y de Calidad</t>
  </si>
  <si>
    <t>Enfermera Jefe</t>
  </si>
  <si>
    <t>Participación Pediatrics Care</t>
  </si>
  <si>
    <t>Aunque la participación de Pediatrics Care sería unicamente del 1,4% en la Atención Domiciliaria de Paciente Agudo, es importante destacar que de los 69 prestadores habilitados para la prestación de este servicio, únicamente 9 prestadores tienen atención especializada en pediatria, lo cual aumentaría a 10% la participación de nuestra empresa en el mercado. En cuanto al Transporte Asistencial Medicalizado, los 61 prestadores se encuentran habilitados sin especificar la población atendida, y debido a que la minoria de estos atienden población pediatrica y neotaltal, la participación de Pediatrics Care en la prestación de este servicio sería mayor al 1,6% estimado.</t>
  </si>
  <si>
    <t>Servicios por Año Pediatrics Care</t>
  </si>
  <si>
    <t>La Sede Administrativa se ubicará en el Barrio La Castellana de la localidad de Usaquén o en el Barrio Chapinero Central de la localidad de Chapinero por ser localizaciones consideradas de ubicación central, aspecto importante para la operación de Pediatrics Care. El área del inmueble a rentar se estima en 380 a 400 metros cuadrados, de dos pisos, de los cuales, el primer piso será el garaje y punto de partida de los vehículos, y en el segundo piso funcionará la Sede Administrativa y Call Center de agendamiento de nuestra compañia. El canon de arrendamiento de inmuebles con las características requeridas ofrecidos en los principales sitios de internet de venta y alquiler de inmuebles como MetroCuadrado.com, FincaRaiz.com.co y CercaaTransmi.com muestran valores entre $4.200.000 a $4.800.000 mensuales.</t>
  </si>
  <si>
    <t xml:space="preserve">Se crea Pediatrics Care Transporte Asistencial S.A.S. ofreciendo a la población Pediátrica y Neonatal de Bogotá D.C (niños de 0 a 11 años) los servicios de Consulta Médica Domiciliaria, Transporte Asistencial Básico, Transporte Medicalizado Pediátrico y Transporte Medicalizado Neonatal. </t>
  </si>
  <si>
    <t xml:space="preserve">Se crea Pediatrics Care Transporte Asistencial S.A.S. a partir de la necesidad en el mercado de realizar traslados y/o atención médica especializada a recién nacidos y niños que lo requieren, puesto que los servicios de ambulancias básicas y medicalizadas existentes en el mercado está dentro de un estándar ofrecido para la población adulta (la atención es por médico general sin entrenamiento en pediatría). </t>
  </si>
  <si>
    <t xml:space="preserve">El análisis de la demanda de servicios se realizó a partir de la identificación del número de niños entre los 0 y 11 años según proyecciones de la población por edades del DANE 2018-2020; y del tipo de servicios que Pediatrics Care Transporte Asistencial S.A.S. va a brindar (consulta médica domiciliaria, traslado asistencial en ambulancias básicas  y medicalizadas). Para la prestación de Atención Domiciliaria de Paciente Agudo hay un total de 69 empresas habilitadas; dándole a Pediatrics Care una participación en el mercado del 1,4%; participación que se incrementa a 10% ya que del total de prestadores únicamente 9 tienen atención especializada en pediatría. En cuanto al Transporte Asistencial Medicalizado, hay 61 prestadores habilitados sin especificar la población atendida, y debido a que la minoría de éstos atiende población pediátrica y neonatal, la participación de Pediatrics Care en la prestación de este servicio sería mayor al 1,6% estimado. </t>
  </si>
  <si>
    <r>
      <t xml:space="preserve">El análisis de la oferta se realizó a partir de la identificación de los servicios estimados por año, con un horario de atención de 24 horas (3 turnos diarios de 8 horas) de domingo a domingo; se calculó la capacidad instalada, para lo cual se definió:
</t>
    </r>
    <r>
      <rPr>
        <i/>
        <sz val="11"/>
        <color theme="1"/>
        <rFont val="Calibri"/>
        <family val="2"/>
        <scheme val="minor"/>
      </rPr>
      <t>Para la prestación de servicios asistencial:</t>
    </r>
    <r>
      <rPr>
        <sz val="11"/>
        <color theme="1"/>
        <rFont val="Calibri"/>
        <family val="2"/>
        <scheme val="minor"/>
      </rPr>
      <t xml:space="preserve">
* Consulta Médica Domiciliaria: 4 automóviles, cada uno con conductor con entrenamiento en primeros auxilios y un médico general con entrenamiento en pediatría.
* Transporte Asistencial Básico: 2 ambulancias básicas, cada uno con conductor con entrenamiento en primeros auxilios y un paramédico.
* Transporte Medicalizado Pediátrico: 2 ambulancias medicalizadas, cada uno con conductor con entrenamiento en primeros auxilios y un médico general con entrenamiento en pediatría.
* Transporte Medicalizado Neonatal: 2 ambulancias medicalizadas neonatales, cada uno con conductor con entrenamiento en primeros auxilios y un pediatra. 
* Adicionalmente se contará con la disponibilidad de un Neonatólogo quien asesorará en caso de requerirse a los médicos y/o pediatras.
* Tres auxiliares de enfermería por turno encargadas de atender el Call Center, y un Director Médico y de Calidad y una Enfermera Jefe responsables del personal asistencial.
</t>
    </r>
    <r>
      <rPr>
        <i/>
        <sz val="11"/>
        <color theme="1"/>
        <rFont val="Calibri"/>
        <family val="2"/>
        <scheme val="minor"/>
      </rPr>
      <t>Para la prestación de servicios administrativos (horario de oficina):</t>
    </r>
    <r>
      <rPr>
        <sz val="11"/>
        <color theme="1"/>
        <rFont val="Calibri"/>
        <family val="2"/>
        <scheme val="minor"/>
      </rPr>
      <t xml:space="preserve">
* Gerente
* Director Administrativo y financiero
* Líder de gestión humana
* Asistente administrativa
* Servicio de aseo (outsourcing)
* Vigilancia sede administrativa (24 horas, outsourcing)
</t>
    </r>
  </si>
  <si>
    <r>
      <rPr>
        <i/>
        <sz val="10"/>
        <color theme="1"/>
        <rFont val="Calibri"/>
        <family val="2"/>
        <scheme val="minor"/>
      </rPr>
      <t>Call Center de Agendamiento de Servicios:</t>
    </r>
    <r>
      <rPr>
        <sz val="10"/>
        <color theme="1"/>
        <rFont val="Calibri"/>
        <family val="2"/>
        <scheme val="minor"/>
      </rPr>
      <t xml:space="preserve"> El funcionamiento del Call Center será 24 horas diarias, en turnos de 8 horas diarias, el agendamiento de los servicios estará a cargo de 3 auxiliares de enfermeria por turno con entrenamiento en atención al cliente. Se contará con un Director Médico y de Calidad y una Enfermera Jefe. Total = 9 auxiliares de enfermería, 1 director médico y 1 enfermera jefe.</t>
    </r>
  </si>
  <si>
    <t xml:space="preserve">Pediatrics Care Transporte Asistencial S.A.S. </t>
  </si>
  <si>
    <t>El capital de trabajo indica que los recursos que necesita mantener invertidos en la empresa, la capacidad de conceder crédito a clientes y la capacidad de rotar y acumular inventarios, para el proyecto durante los 5 años es positiva y va en aumento año tras año, indicando que la salud financiera de la empresa puede hacer frente a obligaciones de corto plazo.</t>
  </si>
  <si>
    <t>El capital neto de trabajo indica para el proyecto la capacidad de conceder crédito se mantiene positivo, es decir, después de haber cubierto pagos a deudas queda recursos para cubrir operación de la empresa en el corto plazo.</t>
  </si>
  <si>
    <t>La razón corriente de proyecto indica que por cada 1 peso la empresa dispone de 2 pesos para el año 1; 4,3363 pesos para el año 2; 5,5799 pesos para el año 3; 6,7627 pesos para el año 4; y 7,8884 pesos para el año 5. Año tras año va aumentando lo que indica que cada vez tiene mayor capacidad de la empresa puede cubrir sus obligaciones a corto plazo a partir de sus activos corrientes.</t>
  </si>
  <si>
    <t>La prueba acida indica que la empresa tiene capacidad de pago de sus obligaciones sin tener en cuenta el activo menos corriente (inventario). Este durante los 5 años aumenta sin poner en riesgo la liquidez de la empresa.</t>
  </si>
  <si>
    <t>La rotación de cuentas por cobrar del proyecto varia durante los 5 años inicia en 0 para el 2019, aumenta a 12 en el 2020, disminuye a 6,1547 para 2021, disminuye a 6 para 2022 y vuelve a aumentar a 6,1548 en 2023. Lo que indica la cantidad de veces que al año se cobra a los clientes.</t>
  </si>
  <si>
    <t>De acuerdo la cantidad de veces que se cobra al año a los clientes del proyecto para el año 1 es de 0 días, para el año 2 cada 30 días se realiza cobro a los clientes, para el año 3 cada 58,4 días se días se realiza cobro a los clientes, para el año 4 cada 58 días se realiza cobro a los clientes y para el año 5 cada 58,4 días se realiza cobro a los clientes.</t>
  </si>
  <si>
    <t>Los días que demora en pagarse las cuentas a proveedores del proyecto durante los 5 años se mantiene en 0, ya que las cuentas por pagar a proveedores se pagan de contado.</t>
  </si>
  <si>
    <t>La razón de endeudamiento indica con cuantos pesos de terceros se financia el total de los activos. Para el proyecto año tras año va disminuyendo.</t>
  </si>
  <si>
    <t>La razón pasivo capital indica la proporción que hay entre los activos financiados por los socios y los financiados por terceros. Para el proyecto se mantiene en 1 los dos primeros años, disminuye a 0 los tres años siguientes.</t>
  </si>
  <si>
    <t>Este indicador que se extrae del estado de resultados se mantiene constante a lo largo del periodo. Este indicador es la utilidad bruta sobre ventas, se mantiene en 56%.</t>
  </si>
  <si>
    <t>Este indicador, la utilidad neta sobre ventas que mide la eficiencia general de la empresa es positiva a lo largo del quinquenio, inicia en 31% y aumenta en el tercer año manteniéndose en 32%.</t>
  </si>
  <si>
    <t>El ROS, siendo muy bueno decae un tanto porque el crecimiento de los costos y los gastos es mayor que las ventas.</t>
  </si>
  <si>
    <t xml:space="preserve">
El ROE decrece, aunque las utilidades aumentan; por el alto nivel patrimonio dado que no hay reparto de dividendos durante todo el quinquenio porque se está capitalizando la empresa pensando en la compra de activos operativos (Ambulancias…).</t>
  </si>
  <si>
    <t>Es el valor del proyecto a precio de hoy a lo largo de los 5 años.</t>
  </si>
  <si>
    <t>Es la tasa de rentabilidad intrínseca que le genera el proyecto a los inversionistas.</t>
  </si>
  <si>
    <t>Este indicador, que es la utilidad antes de intereses, impuestos, depresiones y amortizaciones, es de los más importes. Y se observa que tiene un crecimiento positivo a lo largo del quinquenio.</t>
  </si>
  <si>
    <t>En el ejercicio de Estado de resultados se muestra un aumento año a año de los ingresos de alrededor del 5%. El porcentaje que cada uno de los gastos y/o costos representan del total de ingresos generados se distribuye así: Margen de Utilidad Bruta (M.U.B.) el 56%, Margen de Utilidad Operativa (M.U.O.) el 48% y Margen de Utilidad Neta (M.U.N.). 32%; los cuales se mantienen durante los 5 años, indicando que el proyecto es rentable, tiene la capacidad de cubrir gastos operacionales y financiación, y un uso eficiente de los recursos.</t>
  </si>
  <si>
    <t>Se decretaron participaciones en cuotas o partes de interés a los socios y utilidades retenidas para cada uno de los periodos de la siguiente forma:
Año 2019: 80% distribuido a los socios y 20% como utilidades retenidas.
Año 2020: 55% distribuido a los socios y 45% como utilidades retenidas.
Año 2021: 79% distribuido a los socios y 21% como utilidades retenidas.
Año 2022: 100% distribuido a los socios y 1% de las utilidades retenidas se utilizó para distribución a los socios.
Año 2023: 100% distribuido a los socios y 21% de las utilidades retenidas se utilizó para distribución a los socios.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</si>
</sst>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3" formatCode="_-* #,##0.00_-;\-* #,##0.00_-;_-* &quot;-&quot;??_-;_-@_-"/>
    <numFmt numFmtId="164" formatCode="&quot;$&quot;\ #,##0;[Red]\-&quot;$&quot;\ #,##0"/>
    <numFmt numFmtId="165" formatCode="_(&quot;$&quot;\ * #,##0.00_);_(&quot;$&quot;\ * \(#,##0.00\);_(&quot;$&quot;\ * &quot;-&quot;??_);_(@_)"/>
    <numFmt numFmtId="166" formatCode="0.0%"/>
    <numFmt numFmtId="167" formatCode="&quot;$&quot;#,##0"/>
    <numFmt numFmtId="168" formatCode="_-* #,##0_-;\-* #,##0_-;_-* &quot;-&quot;??_-;_-@_-"/>
    <numFmt numFmtId="169" formatCode="#,##0_ ;[Red]\-#,##0\ "/>
    <numFmt numFmtId="170" formatCode="_ * #,##0.00_ ;_ * \-#,##0.00_ ;_ * &quot;-&quot;??_ ;_ @_ "/>
    <numFmt numFmtId="171" formatCode="_ * #,##0_ ;_ * \-#,##0_ ;_ * &quot;-&quot;??_ ;_ @_ "/>
    <numFmt numFmtId="172" formatCode="&quot;$&quot;#,##0;[Red]&quot;$&quot;#,##0"/>
    <numFmt numFmtId="173" formatCode="_-* #,##0.000_-;\-* #,##0.000_-;_-* &quot;-&quot;_-;_-@_-"/>
    <numFmt numFmtId="174" formatCode="_(&quot;$&quot;\ * #,##0_);_(&quot;$&quot;\ * \(#,##0\);_(&quot;$&quot;\ * &quot;-&quot;??_);_(@_)"/>
    <numFmt numFmtId="175" formatCode="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0"/>
      <name val="Arial"/>
      <family val="2"/>
    </font>
    <font>
      <sz val="11"/>
      <color rgb="FF006100"/>
      <name val="Calibri"/>
      <family val="2"/>
      <scheme val="minor"/>
    </font>
    <font>
      <sz val="11"/>
      <color rgb="FF9C0006"/>
      <name val="Calibri"/>
      <family val="2"/>
      <scheme val="minor"/>
    </font>
    <font>
      <sz val="12"/>
      <color theme="1"/>
      <name val="Calibri"/>
      <family val="2"/>
      <scheme val="minor"/>
    </font>
    <font>
      <sz val="12"/>
      <color rgb="FF9C0006"/>
      <name val="Calibri"/>
      <family val="2"/>
      <scheme val="minor"/>
    </font>
    <font>
      <sz val="12"/>
      <color rgb="FF006100"/>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i/>
      <sz val="10"/>
      <name val="Calibri"/>
      <family val="2"/>
      <scheme val="minor"/>
    </font>
    <font>
      <b/>
      <i/>
      <sz val="10"/>
      <color theme="1"/>
      <name val="Calibri"/>
      <family val="2"/>
      <scheme val="minor"/>
    </font>
    <font>
      <sz val="10"/>
      <color indexed="12"/>
      <name val="Calibri"/>
      <family val="2"/>
      <scheme val="minor"/>
    </font>
    <font>
      <sz val="11"/>
      <color theme="1"/>
      <name val="Calibri Light"/>
      <family val="2"/>
      <scheme val="major"/>
    </font>
    <font>
      <i/>
      <sz val="11"/>
      <color theme="1"/>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FF00"/>
        <bgColor rgb="FF000000"/>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79998168889431442"/>
        <bgColor indexed="64"/>
      </patternFill>
    </fill>
  </fills>
  <borders count="40">
    <border>
      <left/>
      <right/>
      <top/>
      <bottom/>
      <diagonal/>
    </border>
    <border>
      <left style="thin">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double">
        <color auto="1"/>
      </left>
      <right style="double">
        <color auto="1"/>
      </right>
      <top style="double">
        <color auto="1"/>
      </top>
      <bottom style="double">
        <color auto="1"/>
      </bottom>
      <diagonal/>
    </border>
    <border>
      <left style="medium">
        <color auto="1"/>
      </left>
      <right style="thin">
        <color indexed="64"/>
      </right>
      <top style="medium">
        <color auto="1"/>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s>
  <cellStyleXfs count="137">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6" fillId="0" borderId="0"/>
    <xf numFmtId="9" fontId="6" fillId="0" borderId="0" applyFont="0" applyFill="0" applyBorder="0" applyAlignment="0" applyProtection="0"/>
    <xf numFmtId="170" fontId="6" fillId="0" borderId="0" applyFont="0" applyFill="0" applyBorder="0" applyAlignment="0" applyProtection="0"/>
    <xf numFmtId="0" fontId="9" fillId="0" borderId="0"/>
    <xf numFmtId="0" fontId="10" fillId="7" borderId="0" applyNumberFormat="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5" fontId="1" fillId="0" borderId="0" applyFont="0" applyFill="0" applyBorder="0" applyAlignment="0" applyProtection="0"/>
  </cellStyleXfs>
  <cellXfs count="561">
    <xf numFmtId="0" fontId="0" fillId="0" borderId="0" xfId="0"/>
    <xf numFmtId="0" fontId="0" fillId="0" borderId="0" xfId="0" applyFont="1"/>
    <xf numFmtId="0" fontId="2" fillId="2" borderId="1" xfId="0" applyFont="1" applyFill="1" applyBorder="1" applyAlignment="1">
      <alignment horizontal="center"/>
    </xf>
    <xf numFmtId="0" fontId="2" fillId="2" borderId="14" xfId="0" applyFont="1" applyFill="1" applyBorder="1" applyAlignment="1">
      <alignment horizontal="center"/>
    </xf>
    <xf numFmtId="0" fontId="0" fillId="0" borderId="0" xfId="0" applyFont="1" applyBorder="1"/>
    <xf numFmtId="0" fontId="0" fillId="0" borderId="0" xfId="0" applyFont="1" applyFill="1" applyBorder="1"/>
    <xf numFmtId="1" fontId="0" fillId="0" borderId="0" xfId="0" applyNumberFormat="1"/>
    <xf numFmtId="167" fontId="0" fillId="0" borderId="14" xfId="0" applyNumberFormat="1" applyFont="1" applyBorder="1"/>
    <xf numFmtId="167" fontId="0" fillId="0" borderId="15" xfId="0" applyNumberFormat="1" applyFont="1" applyBorder="1"/>
    <xf numFmtId="167" fontId="0" fillId="0" borderId="16" xfId="0" applyNumberFormat="1" applyFont="1" applyBorder="1"/>
    <xf numFmtId="0" fontId="2" fillId="2" borderId="10" xfId="0" applyFont="1" applyFill="1" applyBorder="1" applyAlignment="1">
      <alignment horizontal="center"/>
    </xf>
    <xf numFmtId="1" fontId="0" fillId="0" borderId="14" xfId="0" applyNumberFormat="1" applyBorder="1"/>
    <xf numFmtId="167" fontId="0" fillId="0" borderId="14" xfId="0" applyNumberFormat="1" applyBorder="1"/>
    <xf numFmtId="1" fontId="0" fillId="0" borderId="15" xfId="0" applyNumberFormat="1" applyBorder="1"/>
    <xf numFmtId="167" fontId="0" fillId="0" borderId="15" xfId="0" applyNumberFormat="1" applyBorder="1"/>
    <xf numFmtId="1" fontId="0" fillId="0" borderId="16" xfId="0" applyNumberFormat="1" applyBorder="1"/>
    <xf numFmtId="167" fontId="0" fillId="0" borderId="16" xfId="0" applyNumberFormat="1" applyBorder="1"/>
    <xf numFmtId="9" fontId="5" fillId="0" borderId="1" xfId="0" applyNumberFormat="1" applyFont="1" applyBorder="1" applyAlignment="1">
      <alignment horizontal="center" vertical="center"/>
    </xf>
    <xf numFmtId="168" fontId="0" fillId="0" borderId="0" xfId="1" applyNumberFormat="1" applyFont="1" applyFill="1" applyBorder="1"/>
    <xf numFmtId="168" fontId="0" fillId="0" borderId="0" xfId="0" applyNumberFormat="1" applyFont="1" applyFill="1" applyBorder="1"/>
    <xf numFmtId="0" fontId="5" fillId="0" borderId="1" xfId="0" applyFont="1" applyBorder="1" applyAlignment="1">
      <alignment horizontal="center"/>
    </xf>
    <xf numFmtId="9" fontId="5" fillId="0" borderId="1" xfId="0" applyNumberFormat="1" applyFont="1" applyBorder="1" applyAlignment="1">
      <alignment horizontal="center"/>
    </xf>
    <xf numFmtId="168" fontId="0" fillId="0" borderId="12" xfId="1" applyNumberFormat="1" applyFont="1" applyFill="1" applyBorder="1"/>
    <xf numFmtId="168" fontId="0" fillId="0" borderId="12" xfId="0" applyNumberFormat="1" applyFont="1" applyFill="1" applyBorder="1"/>
    <xf numFmtId="0" fontId="0" fillId="0" borderId="5" xfId="0" applyFont="1" applyFill="1" applyBorder="1"/>
    <xf numFmtId="0" fontId="0" fillId="0" borderId="6" xfId="0" applyFont="1" applyFill="1" applyBorder="1"/>
    <xf numFmtId="168" fontId="0" fillId="0" borderId="6" xfId="0" applyNumberFormat="1" applyFont="1" applyFill="1" applyBorder="1"/>
    <xf numFmtId="168" fontId="0" fillId="0" borderId="11" xfId="0" applyNumberFormat="1" applyFont="1" applyFill="1" applyBorder="1"/>
    <xf numFmtId="0" fontId="0" fillId="0" borderId="7" xfId="0" applyFont="1" applyFill="1" applyBorder="1" applyAlignment="1">
      <alignment horizontal="right"/>
    </xf>
    <xf numFmtId="168" fontId="2" fillId="2" borderId="0" xfId="1" applyNumberFormat="1" applyFont="1" applyFill="1" applyBorder="1"/>
    <xf numFmtId="168" fontId="0" fillId="0" borderId="0" xfId="1" applyNumberFormat="1" applyFont="1" applyBorder="1"/>
    <xf numFmtId="168" fontId="2" fillId="3" borderId="0" xfId="1" applyNumberFormat="1" applyFont="1" applyFill="1" applyBorder="1"/>
    <xf numFmtId="0" fontId="2" fillId="2" borderId="22" xfId="0" applyFont="1" applyFill="1" applyBorder="1" applyAlignment="1">
      <alignment horizontal="center"/>
    </xf>
    <xf numFmtId="0" fontId="2" fillId="2" borderId="23" xfId="0" applyFont="1" applyFill="1" applyBorder="1" applyAlignment="1">
      <alignment horizontal="center"/>
    </xf>
    <xf numFmtId="0" fontId="2" fillId="2" borderId="7" xfId="0" applyFont="1" applyFill="1" applyBorder="1" applyAlignment="1">
      <alignment horizontal="left"/>
    </xf>
    <xf numFmtId="168" fontId="2" fillId="2" borderId="12" xfId="1" applyNumberFormat="1" applyFont="1" applyFill="1" applyBorder="1"/>
    <xf numFmtId="168" fontId="0" fillId="0" borderId="12" xfId="1" applyNumberFormat="1" applyFont="1" applyBorder="1"/>
    <xf numFmtId="0" fontId="2" fillId="3" borderId="7" xfId="0" applyFont="1" applyFill="1" applyBorder="1" applyAlignment="1">
      <alignment horizontal="left"/>
    </xf>
    <xf numFmtId="168" fontId="2" fillId="3" borderId="12" xfId="1" applyNumberFormat="1" applyFont="1" applyFill="1" applyBorder="1"/>
    <xf numFmtId="0" fontId="2" fillId="2" borderId="8" xfId="0" applyFont="1" applyFill="1" applyBorder="1" applyAlignment="1">
      <alignment horizontal="left"/>
    </xf>
    <xf numFmtId="168" fontId="2" fillId="2" borderId="9" xfId="1" applyNumberFormat="1" applyFont="1" applyFill="1" applyBorder="1"/>
    <xf numFmtId="168" fontId="2" fillId="2" borderId="13" xfId="1" applyNumberFormat="1" applyFont="1" applyFill="1" applyBorder="1"/>
    <xf numFmtId="0" fontId="0" fillId="0" borderId="7" xfId="0" applyFont="1" applyBorder="1" applyAlignment="1">
      <alignment horizontal="right"/>
    </xf>
    <xf numFmtId="168" fontId="0" fillId="0" borderId="19" xfId="0" applyNumberFormat="1" applyFont="1" applyBorder="1"/>
    <xf numFmtId="168" fontId="0" fillId="0" borderId="20" xfId="0" applyNumberFormat="1" applyFont="1" applyBorder="1"/>
    <xf numFmtId="168" fontId="0" fillId="0" borderId="24" xfId="0" applyNumberFormat="1" applyFont="1" applyBorder="1"/>
    <xf numFmtId="9" fontId="0" fillId="5" borderId="25" xfId="0" applyNumberFormat="1" applyFont="1" applyFill="1" applyBorder="1"/>
    <xf numFmtId="0" fontId="0" fillId="0" borderId="7" xfId="0" applyFont="1" applyBorder="1" applyAlignment="1">
      <alignment horizontal="left"/>
    </xf>
    <xf numFmtId="0" fontId="2" fillId="2" borderId="21" xfId="0" applyFont="1" applyFill="1" applyBorder="1" applyAlignment="1">
      <alignment horizontal="center"/>
    </xf>
    <xf numFmtId="0" fontId="2" fillId="2" borderId="14" xfId="0" applyFont="1" applyFill="1" applyBorder="1"/>
    <xf numFmtId="0" fontId="2" fillId="0" borderId="0" xfId="7" applyFont="1" applyAlignment="1">
      <alignment horizontal="center" vertical="center" wrapText="1"/>
    </xf>
    <xf numFmtId="0" fontId="1" fillId="0" borderId="0" xfId="7" applyFont="1" applyAlignment="1">
      <alignment vertical="center" wrapText="1"/>
    </xf>
    <xf numFmtId="0" fontId="4" fillId="0" borderId="0" xfId="7" applyFont="1" applyAlignment="1">
      <alignment vertical="center" wrapText="1"/>
    </xf>
    <xf numFmtId="0" fontId="3" fillId="0" borderId="0" xfId="7" applyFont="1" applyBorder="1" applyAlignment="1">
      <alignment horizontal="center" vertical="center" wrapText="1"/>
    </xf>
    <xf numFmtId="0" fontId="4" fillId="0" borderId="1" xfId="7" applyFont="1" applyBorder="1" applyAlignment="1">
      <alignment vertical="center" wrapText="1"/>
    </xf>
    <xf numFmtId="0" fontId="3" fillId="0" borderId="1" xfId="7" applyFont="1" applyBorder="1" applyAlignment="1">
      <alignment horizontal="center" vertical="center" wrapText="1"/>
    </xf>
    <xf numFmtId="0" fontId="3" fillId="0" borderId="1" xfId="7" applyFont="1" applyFill="1" applyBorder="1" applyAlignment="1">
      <alignment horizontal="center" vertical="center" wrapText="1"/>
    </xf>
    <xf numFmtId="0" fontId="1" fillId="0" borderId="1" xfId="7" applyFont="1" applyBorder="1" applyAlignment="1">
      <alignment horizontal="center" vertical="center" wrapText="1"/>
    </xf>
    <xf numFmtId="0" fontId="2" fillId="2" borderId="1" xfId="0" applyFont="1" applyFill="1" applyBorder="1" applyAlignment="1">
      <alignment horizontal="center"/>
    </xf>
    <xf numFmtId="0" fontId="2" fillId="0" borderId="0" xfId="0" applyFont="1"/>
    <xf numFmtId="41" fontId="0" fillId="0" borderId="0" xfId="2" applyFont="1"/>
    <xf numFmtId="41" fontId="0" fillId="0" borderId="0" xfId="0" applyNumberFormat="1" applyFont="1"/>
    <xf numFmtId="41" fontId="0" fillId="0" borderId="14" xfId="2" applyFont="1" applyBorder="1"/>
    <xf numFmtId="41" fontId="0" fillId="0" borderId="15" xfId="2" applyFont="1" applyBorder="1"/>
    <xf numFmtId="41" fontId="0" fillId="0" borderId="16" xfId="2" applyFont="1" applyBorder="1"/>
    <xf numFmtId="41" fontId="0" fillId="0" borderId="0" xfId="0" applyNumberFormat="1"/>
    <xf numFmtId="168" fontId="0" fillId="0" borderId="0" xfId="0" applyNumberFormat="1" applyFont="1"/>
    <xf numFmtId="171" fontId="14" fillId="0" borderId="0" xfId="0" applyNumberFormat="1" applyFont="1" applyBorder="1"/>
    <xf numFmtId="0" fontId="2" fillId="0" borderId="0" xfId="0" applyFont="1" applyFill="1" applyBorder="1" applyAlignment="1"/>
    <xf numFmtId="167" fontId="0" fillId="0" borderId="0" xfId="0" applyNumberFormat="1" applyFill="1" applyBorder="1" applyAlignment="1"/>
    <xf numFmtId="167" fontId="0" fillId="0" borderId="14" xfId="0" applyNumberFormat="1" applyBorder="1" applyAlignment="1"/>
    <xf numFmtId="167" fontId="0" fillId="0" borderId="15" xfId="0" applyNumberFormat="1" applyBorder="1" applyAlignment="1"/>
    <xf numFmtId="167" fontId="0" fillId="0" borderId="16" xfId="0" applyNumberFormat="1" applyBorder="1" applyAlignment="1"/>
    <xf numFmtId="41" fontId="15" fillId="0" borderId="0" xfId="2" applyFont="1"/>
    <xf numFmtId="0" fontId="4" fillId="0" borderId="0" xfId="7" applyFont="1" applyAlignment="1">
      <alignment wrapText="1"/>
    </xf>
    <xf numFmtId="0" fontId="4" fillId="0" borderId="26" xfId="7" applyFont="1" applyBorder="1" applyAlignment="1">
      <alignment wrapText="1"/>
    </xf>
    <xf numFmtId="0" fontId="4" fillId="0" borderId="28" xfId="7" applyFont="1" applyBorder="1" applyAlignment="1">
      <alignment wrapText="1"/>
    </xf>
    <xf numFmtId="0" fontId="1" fillId="0" borderId="0" xfId="7" applyFont="1" applyAlignment="1">
      <alignment wrapText="1"/>
    </xf>
    <xf numFmtId="4" fontId="4" fillId="0" borderId="27" xfId="7" applyNumberFormat="1" applyFont="1" applyBorder="1" applyAlignment="1">
      <alignment wrapText="1"/>
    </xf>
    <xf numFmtId="164" fontId="4" fillId="0" borderId="29" xfId="7" applyNumberFormat="1" applyFont="1" applyBorder="1" applyAlignment="1">
      <alignment wrapText="1"/>
    </xf>
    <xf numFmtId="4" fontId="4" fillId="0" borderId="0" xfId="7" applyNumberFormat="1" applyFont="1" applyBorder="1" applyAlignment="1">
      <alignment wrapText="1"/>
    </xf>
    <xf numFmtId="164" fontId="4" fillId="0" borderId="0" xfId="7" applyNumberFormat="1" applyFont="1" applyBorder="1" applyAlignment="1">
      <alignment wrapText="1"/>
    </xf>
    <xf numFmtId="4" fontId="1" fillId="0" borderId="1" xfId="7" applyNumberFormat="1" applyFont="1" applyBorder="1" applyAlignment="1">
      <alignment wrapText="1"/>
    </xf>
    <xf numFmtId="0" fontId="4" fillId="0" borderId="1" xfId="7" applyFont="1" applyBorder="1" applyAlignment="1">
      <alignment horizontal="center" vertical="center" wrapText="1"/>
    </xf>
    <xf numFmtId="4" fontId="4" fillId="0" borderId="17" xfId="7" applyNumberFormat="1" applyFont="1" applyBorder="1" applyAlignment="1">
      <alignment horizontal="center" vertical="center" wrapText="1"/>
    </xf>
    <xf numFmtId="41" fontId="4" fillId="0" borderId="1" xfId="7" applyNumberFormat="1" applyFont="1" applyBorder="1" applyAlignment="1">
      <alignment wrapText="1"/>
    </xf>
    <xf numFmtId="41" fontId="1" fillId="0" borderId="1" xfId="7" applyNumberFormat="1" applyFont="1" applyBorder="1" applyAlignment="1">
      <alignment wrapText="1"/>
    </xf>
    <xf numFmtId="41" fontId="3" fillId="0" borderId="1" xfId="7" applyNumberFormat="1" applyFont="1" applyBorder="1" applyAlignment="1">
      <alignment wrapText="1"/>
    </xf>
    <xf numFmtId="41" fontId="1" fillId="0" borderId="0" xfId="2" applyFont="1" applyAlignment="1">
      <alignment wrapText="1"/>
    </xf>
    <xf numFmtId="41" fontId="4" fillId="0" borderId="0" xfId="7" applyNumberFormat="1" applyFont="1" applyAlignment="1">
      <alignment wrapText="1"/>
    </xf>
    <xf numFmtId="41" fontId="1" fillId="0" borderId="0" xfId="7" applyNumberFormat="1" applyFont="1" applyAlignment="1">
      <alignment wrapText="1"/>
    </xf>
    <xf numFmtId="4" fontId="1" fillId="0" borderId="0" xfId="7" applyNumberFormat="1" applyFont="1" applyAlignment="1">
      <alignment wrapText="1"/>
    </xf>
    <xf numFmtId="10" fontId="7" fillId="6" borderId="1" xfId="9" applyNumberFormat="1" applyFont="1" applyBorder="1" applyAlignment="1">
      <alignment wrapText="1"/>
    </xf>
    <xf numFmtId="10" fontId="3" fillId="8" borderId="1" xfId="7" applyNumberFormat="1" applyFont="1" applyFill="1" applyBorder="1" applyAlignment="1">
      <alignment wrapText="1"/>
    </xf>
    <xf numFmtId="10" fontId="8" fillId="7" borderId="1" xfId="8" applyNumberFormat="1" applyFont="1" applyBorder="1" applyAlignment="1">
      <alignment wrapText="1"/>
    </xf>
    <xf numFmtId="0" fontId="15" fillId="0" borderId="0" xfId="0" applyFont="1"/>
    <xf numFmtId="41" fontId="0" fillId="0" borderId="0" xfId="2" applyFont="1" applyAlignment="1">
      <alignment wrapText="1"/>
    </xf>
    <xf numFmtId="0" fontId="0" fillId="0" borderId="0" xfId="7" applyFont="1" applyAlignment="1">
      <alignment wrapText="1"/>
    </xf>
    <xf numFmtId="0" fontId="16" fillId="0" borderId="0" xfId="0" applyFont="1" applyFill="1" applyBorder="1" applyAlignment="1">
      <alignment horizontal="center"/>
    </xf>
    <xf numFmtId="0" fontId="15" fillId="0" borderId="0" xfId="0" applyFont="1" applyFill="1"/>
    <xf numFmtId="0" fontId="19" fillId="2" borderId="1" xfId="0" applyFont="1" applyFill="1" applyBorder="1" applyAlignment="1">
      <alignment horizontal="center"/>
    </xf>
    <xf numFmtId="3" fontId="19" fillId="2" borderId="1" xfId="0" applyNumberFormat="1" applyFont="1" applyFill="1" applyBorder="1" applyAlignment="1">
      <alignment horizontal="center"/>
    </xf>
    <xf numFmtId="0" fontId="19" fillId="2" borderId="1" xfId="0" applyFont="1" applyFill="1" applyBorder="1"/>
    <xf numFmtId="0" fontId="20" fillId="0" borderId="14" xfId="0" applyFont="1" applyBorder="1"/>
    <xf numFmtId="3" fontId="20" fillId="0" borderId="14" xfId="0" applyNumberFormat="1" applyFont="1" applyBorder="1"/>
    <xf numFmtId="0" fontId="20" fillId="0" borderId="15" xfId="0" applyFont="1" applyBorder="1"/>
    <xf numFmtId="3" fontId="20" fillId="0" borderId="15" xfId="0" applyNumberFormat="1" applyFont="1" applyBorder="1"/>
    <xf numFmtId="0" fontId="20" fillId="0" borderId="16" xfId="0" applyFont="1" applyBorder="1"/>
    <xf numFmtId="3" fontId="20" fillId="0" borderId="16" xfId="0" applyNumberFormat="1" applyFont="1" applyBorder="1"/>
    <xf numFmtId="0" fontId="20" fillId="0" borderId="0" xfId="0" applyFont="1" applyFill="1" applyBorder="1" applyAlignment="1">
      <alignment horizontal="left"/>
    </xf>
    <xf numFmtId="0" fontId="16" fillId="2" borderId="14" xfId="0" applyFont="1" applyFill="1" applyBorder="1" applyAlignment="1">
      <alignment horizontal="center"/>
    </xf>
    <xf numFmtId="0" fontId="15" fillId="2" borderId="1" xfId="0" applyFont="1" applyFill="1" applyBorder="1"/>
    <xf numFmtId="0" fontId="20" fillId="0" borderId="11" xfId="0" applyFont="1" applyBorder="1"/>
    <xf numFmtId="0" fontId="20" fillId="0" borderId="12" xfId="0" applyFont="1" applyBorder="1"/>
    <xf numFmtId="0" fontId="20" fillId="0" borderId="15" xfId="0" applyFont="1" applyFill="1" applyBorder="1"/>
    <xf numFmtId="0" fontId="15" fillId="0" borderId="12" xfId="0" applyFont="1" applyBorder="1"/>
    <xf numFmtId="0" fontId="20" fillId="0" borderId="16" xfId="0" applyFont="1" applyFill="1" applyBorder="1"/>
    <xf numFmtId="0" fontId="15" fillId="0" borderId="13" xfId="0" applyFont="1" applyBorder="1"/>
    <xf numFmtId="0" fontId="15" fillId="0" borderId="0" xfId="0" applyFont="1" applyFill="1" applyBorder="1"/>
    <xf numFmtId="0" fontId="20" fillId="0" borderId="0" xfId="0" applyFont="1" applyFill="1" applyBorder="1"/>
    <xf numFmtId="0" fontId="15" fillId="0" borderId="0" xfId="0" applyFont="1" applyBorder="1"/>
    <xf numFmtId="0" fontId="15" fillId="0" borderId="0" xfId="0" applyFont="1" applyFill="1" applyBorder="1" applyAlignment="1">
      <alignment vertical="center" wrapText="1"/>
    </xf>
    <xf numFmtId="0" fontId="16" fillId="0" borderId="0" xfId="0" applyFont="1" applyAlignment="1"/>
    <xf numFmtId="0" fontId="15" fillId="2" borderId="1" xfId="0" applyFont="1" applyFill="1" applyBorder="1" applyAlignment="1">
      <alignment horizontal="center"/>
    </xf>
    <xf numFmtId="0" fontId="20" fillId="0" borderId="0" xfId="0" applyFont="1" applyBorder="1" applyAlignment="1">
      <alignment horizontal="center"/>
    </xf>
    <xf numFmtId="0" fontId="20" fillId="0" borderId="15" xfId="0" applyFont="1" applyBorder="1" applyAlignment="1">
      <alignment horizontal="center"/>
    </xf>
    <xf numFmtId="1" fontId="15" fillId="0" borderId="5" xfId="0" applyNumberFormat="1" applyFont="1" applyFill="1" applyBorder="1" applyAlignment="1">
      <alignment horizontal="center" vertical="center" wrapText="1"/>
    </xf>
    <xf numFmtId="1" fontId="15" fillId="0" borderId="14" xfId="0" applyNumberFormat="1" applyFont="1" applyFill="1" applyBorder="1" applyAlignment="1">
      <alignment horizontal="center" vertical="center" wrapText="1"/>
    </xf>
    <xf numFmtId="1" fontId="15" fillId="0" borderId="11" xfId="0" applyNumberFormat="1" applyFont="1" applyFill="1" applyBorder="1" applyAlignment="1">
      <alignment horizontal="center" vertical="center" wrapText="1"/>
    </xf>
    <xf numFmtId="1" fontId="15" fillId="0" borderId="7" xfId="0" applyNumberFormat="1" applyFont="1" applyFill="1" applyBorder="1" applyAlignment="1">
      <alignment horizontal="center" vertical="center" wrapText="1"/>
    </xf>
    <xf numFmtId="1" fontId="15" fillId="0" borderId="15" xfId="0" applyNumberFormat="1"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0" fontId="20" fillId="0" borderId="0" xfId="0" applyFont="1" applyFill="1" applyBorder="1" applyAlignment="1">
      <alignment horizontal="center"/>
    </xf>
    <xf numFmtId="0" fontId="15" fillId="0" borderId="15" xfId="0" applyFont="1" applyBorder="1" applyAlignment="1">
      <alignment horizontal="center"/>
    </xf>
    <xf numFmtId="0" fontId="20" fillId="0" borderId="16" xfId="0" applyFont="1" applyFill="1" applyBorder="1" applyAlignment="1">
      <alignment horizontal="center"/>
    </xf>
    <xf numFmtId="1" fontId="15" fillId="0" borderId="8"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wrapText="1"/>
    </xf>
    <xf numFmtId="0" fontId="15" fillId="0" borderId="6" xfId="0" applyFont="1" applyFill="1" applyBorder="1" applyAlignment="1">
      <alignment horizontal="left" vertical="center" wrapText="1"/>
    </xf>
    <xf numFmtId="167" fontId="15" fillId="0" borderId="14" xfId="0" applyNumberFormat="1" applyFont="1" applyBorder="1"/>
    <xf numFmtId="167" fontId="15" fillId="0" borderId="15" xfId="0" applyNumberFormat="1" applyFont="1" applyBorder="1"/>
    <xf numFmtId="167" fontId="15" fillId="0" borderId="16" xfId="0" applyNumberFormat="1" applyFont="1" applyBorder="1"/>
    <xf numFmtId="0" fontId="15" fillId="0" borderId="0" xfId="0" applyFont="1" applyAlignment="1"/>
    <xf numFmtId="169" fontId="20" fillId="0" borderId="0" xfId="4" applyNumberFormat="1" applyFont="1" applyBorder="1" applyAlignment="1">
      <alignment horizontal="left"/>
    </xf>
    <xf numFmtId="10" fontId="20" fillId="0" borderId="0" xfId="5" applyNumberFormat="1" applyFont="1" applyFill="1" applyBorder="1"/>
    <xf numFmtId="169" fontId="20" fillId="0" borderId="0" xfId="4" applyNumberFormat="1" applyFont="1" applyBorder="1"/>
    <xf numFmtId="169" fontId="20" fillId="0" borderId="0" xfId="4" applyNumberFormat="1" applyFont="1"/>
    <xf numFmtId="171" fontId="20" fillId="0" borderId="0" xfId="6" applyNumberFormat="1" applyFont="1" applyFill="1" applyBorder="1"/>
    <xf numFmtId="169" fontId="19" fillId="2" borderId="1" xfId="4" applyNumberFormat="1" applyFont="1" applyFill="1" applyBorder="1" applyAlignment="1">
      <alignment horizontal="center"/>
    </xf>
    <xf numFmtId="169" fontId="23" fillId="0" borderId="1" xfId="4" applyNumberFormat="1" applyFont="1" applyBorder="1" applyAlignment="1">
      <alignment horizontal="center"/>
    </xf>
    <xf numFmtId="169" fontId="20" fillId="0" borderId="1" xfId="4" applyNumberFormat="1" applyFont="1" applyBorder="1"/>
    <xf numFmtId="169" fontId="23" fillId="0" borderId="1" xfId="4" applyNumberFormat="1" applyFont="1" applyBorder="1"/>
    <xf numFmtId="0" fontId="17" fillId="0" borderId="0" xfId="0" applyFont="1"/>
    <xf numFmtId="172" fontId="15" fillId="0" borderId="1" xfId="0" applyNumberFormat="1" applyFont="1" applyBorder="1" applyAlignment="1">
      <alignment horizontal="center" vertical="center"/>
    </xf>
    <xf numFmtId="172" fontId="15" fillId="0" borderId="1" xfId="0" applyNumberFormat="1" applyFont="1" applyFill="1" applyBorder="1" applyAlignment="1">
      <alignment horizontal="center" vertical="center"/>
    </xf>
    <xf numFmtId="172" fontId="15" fillId="0" borderId="0" xfId="0" applyNumberFormat="1" applyFont="1" applyBorder="1" applyAlignment="1">
      <alignment horizontal="center" vertical="center"/>
    </xf>
    <xf numFmtId="172" fontId="15" fillId="0" borderId="0" xfId="0" applyNumberFormat="1" applyFont="1" applyFill="1" applyBorder="1" applyAlignment="1">
      <alignment horizontal="center" vertical="center"/>
    </xf>
    <xf numFmtId="172" fontId="15" fillId="0" borderId="0" xfId="0" applyNumberFormat="1" applyFont="1"/>
    <xf numFmtId="0" fontId="15" fillId="0" borderId="1" xfId="0" applyFont="1" applyBorder="1" applyAlignment="1">
      <alignment horizontal="center"/>
    </xf>
    <xf numFmtId="172" fontId="15" fillId="0" borderId="1" xfId="0" applyNumberFormat="1" applyFont="1" applyBorder="1"/>
    <xf numFmtId="0" fontId="16" fillId="2" borderId="1" xfId="4" applyFont="1" applyFill="1" applyBorder="1" applyAlignment="1">
      <alignment horizontal="center"/>
    </xf>
    <xf numFmtId="171" fontId="15" fillId="0" borderId="14" xfId="6" applyNumberFormat="1" applyFont="1" applyBorder="1"/>
    <xf numFmtId="0" fontId="20" fillId="0" borderId="14" xfId="4" applyFont="1" applyBorder="1"/>
    <xf numFmtId="171" fontId="20" fillId="0" borderId="14" xfId="4" applyNumberFormat="1" applyFont="1" applyBorder="1"/>
    <xf numFmtId="171" fontId="15" fillId="0" borderId="15" xfId="6" applyNumberFormat="1" applyFont="1" applyBorder="1"/>
    <xf numFmtId="0" fontId="20" fillId="0" borderId="15" xfId="4" applyFont="1" applyBorder="1"/>
    <xf numFmtId="171" fontId="20" fillId="0" borderId="15" xfId="4" applyNumberFormat="1" applyFont="1" applyBorder="1"/>
    <xf numFmtId="171" fontId="15" fillId="0" borderId="16" xfId="6" applyNumberFormat="1" applyFont="1" applyBorder="1"/>
    <xf numFmtId="0" fontId="20" fillId="0" borderId="16" xfId="4" applyFont="1" applyBorder="1"/>
    <xf numFmtId="171" fontId="16" fillId="0" borderId="16" xfId="6" applyNumberFormat="1" applyFont="1" applyBorder="1"/>
    <xf numFmtId="171" fontId="19" fillId="2" borderId="1" xfId="6" applyNumberFormat="1" applyFont="1" applyFill="1" applyBorder="1"/>
    <xf numFmtId="171" fontId="19" fillId="0" borderId="0" xfId="6" applyNumberFormat="1" applyFont="1" applyBorder="1"/>
    <xf numFmtId="0" fontId="20" fillId="0" borderId="0" xfId="4" applyFont="1"/>
    <xf numFmtId="171" fontId="20" fillId="0" borderId="0" xfId="4" applyNumberFormat="1" applyFont="1"/>
    <xf numFmtId="0" fontId="15" fillId="0" borderId="0" xfId="4" applyFont="1" applyFill="1" applyBorder="1" applyAlignment="1"/>
    <xf numFmtId="171" fontId="15" fillId="0" borderId="0" xfId="6" applyNumberFormat="1" applyFont="1" applyBorder="1"/>
    <xf numFmtId="0" fontId="15" fillId="0" borderId="14" xfId="0" applyFont="1" applyBorder="1" applyAlignment="1">
      <alignment vertical="center" wrapText="1"/>
    </xf>
    <xf numFmtId="172" fontId="15" fillId="0" borderId="14" xfId="0" applyNumberFormat="1" applyFont="1" applyBorder="1" applyAlignment="1">
      <alignment vertical="center" wrapText="1"/>
    </xf>
    <xf numFmtId="0" fontId="15" fillId="0" borderId="15" xfId="0" applyFont="1" applyBorder="1" applyAlignment="1">
      <alignment vertical="center" wrapText="1"/>
    </xf>
    <xf numFmtId="172" fontId="15" fillId="0" borderId="15" xfId="0" applyNumberFormat="1" applyFont="1" applyBorder="1" applyAlignment="1">
      <alignment vertical="center" wrapText="1"/>
    </xf>
    <xf numFmtId="0" fontId="15" fillId="0" borderId="16" xfId="0" applyFont="1" applyBorder="1" applyAlignment="1">
      <alignment vertical="center" wrapText="1"/>
    </xf>
    <xf numFmtId="172" fontId="15" fillId="0" borderId="16" xfId="0" applyNumberFormat="1" applyFont="1" applyBorder="1" applyAlignment="1">
      <alignment vertical="center" wrapText="1"/>
    </xf>
    <xf numFmtId="172" fontId="16" fillId="0" borderId="1" xfId="0" applyNumberFormat="1" applyFont="1" applyBorder="1" applyAlignment="1">
      <alignment vertical="center" wrapText="1"/>
    </xf>
    <xf numFmtId="0" fontId="16" fillId="0" borderId="0" xfId="0" applyFont="1" applyBorder="1" applyAlignment="1">
      <alignment vertical="center" wrapText="1"/>
    </xf>
    <xf numFmtId="0" fontId="16" fillId="2" borderId="14" xfId="0" applyFont="1" applyFill="1" applyBorder="1" applyAlignment="1">
      <alignment horizontal="center" vertical="center" wrapText="1"/>
    </xf>
    <xf numFmtId="0" fontId="15" fillId="0" borderId="0" xfId="0" applyFont="1" applyBorder="1" applyAlignment="1">
      <alignment vertical="center" wrapText="1"/>
    </xf>
    <xf numFmtId="172" fontId="15" fillId="0" borderId="0" xfId="0" applyNumberFormat="1" applyFont="1" applyBorder="1" applyAlignment="1">
      <alignment vertical="center" wrapText="1"/>
    </xf>
    <xf numFmtId="172" fontId="16" fillId="2" borderId="1" xfId="0" applyNumberFormat="1" applyFont="1" applyFill="1" applyBorder="1"/>
    <xf numFmtId="0" fontId="15" fillId="0" borderId="8" xfId="0" applyFont="1" applyBorder="1"/>
    <xf numFmtId="0" fontId="15" fillId="0" borderId="9" xfId="0" applyFont="1" applyBorder="1"/>
    <xf numFmtId="0" fontId="15" fillId="0" borderId="14" xfId="0" applyFont="1" applyBorder="1"/>
    <xf numFmtId="0" fontId="15" fillId="0" borderId="15" xfId="0" applyFont="1" applyBorder="1"/>
    <xf numFmtId="0" fontId="15" fillId="0" borderId="16" xfId="0" applyFont="1" applyBorder="1"/>
    <xf numFmtId="0" fontId="16" fillId="0" borderId="17" xfId="0" applyFont="1" applyBorder="1"/>
    <xf numFmtId="0" fontId="16" fillId="0" borderId="10" xfId="0" applyFont="1" applyBorder="1"/>
    <xf numFmtId="0" fontId="15" fillId="0" borderId="1" xfId="0" applyFont="1" applyBorder="1"/>
    <xf numFmtId="41" fontId="15" fillId="0" borderId="1" xfId="2" applyFont="1" applyBorder="1"/>
    <xf numFmtId="41" fontId="15" fillId="0" borderId="1" xfId="0" applyNumberFormat="1" applyFont="1" applyBorder="1"/>
    <xf numFmtId="41" fontId="15" fillId="0" borderId="14" xfId="2" applyFont="1" applyBorder="1"/>
    <xf numFmtId="41" fontId="15" fillId="0" borderId="14" xfId="0" applyNumberFormat="1" applyFont="1" applyBorder="1"/>
    <xf numFmtId="41" fontId="15" fillId="0" borderId="15" xfId="2" applyFont="1" applyBorder="1"/>
    <xf numFmtId="41" fontId="15" fillId="0" borderId="15" xfId="0" applyNumberFormat="1" applyFont="1" applyBorder="1"/>
    <xf numFmtId="41" fontId="15" fillId="0" borderId="16" xfId="2" applyFont="1" applyBorder="1"/>
    <xf numFmtId="41" fontId="15" fillId="0" borderId="16" xfId="0" applyNumberFormat="1" applyFont="1" applyBorder="1"/>
    <xf numFmtId="172" fontId="15" fillId="0" borderId="15" xfId="0" applyNumberFormat="1" applyFont="1" applyBorder="1"/>
    <xf numFmtId="172" fontId="16" fillId="2" borderId="1" xfId="2" applyNumberFormat="1" applyFont="1" applyFill="1" applyBorder="1"/>
    <xf numFmtId="0" fontId="16" fillId="4" borderId="1" xfId="0" applyFont="1" applyFill="1" applyBorder="1" applyAlignment="1">
      <alignment horizontal="center"/>
    </xf>
    <xf numFmtId="0" fontId="16" fillId="4" borderId="17" xfId="0" applyFont="1" applyFill="1" applyBorder="1" applyAlignment="1">
      <alignment horizontal="center"/>
    </xf>
    <xf numFmtId="0" fontId="16" fillId="4" borderId="18" xfId="0" applyFont="1" applyFill="1" applyBorder="1" applyAlignment="1">
      <alignment horizontal="center"/>
    </xf>
    <xf numFmtId="0" fontId="16" fillId="4" borderId="10" xfId="0" applyFont="1" applyFill="1" applyBorder="1" applyAlignment="1">
      <alignment horizontal="center"/>
    </xf>
    <xf numFmtId="0" fontId="3" fillId="2" borderId="30" xfId="7" applyFont="1" applyFill="1" applyBorder="1" applyAlignment="1">
      <alignment horizontal="center" vertical="center" wrapText="1"/>
    </xf>
    <xf numFmtId="0" fontId="4" fillId="0" borderId="14" xfId="7" applyFont="1" applyBorder="1" applyAlignment="1">
      <alignment vertical="center" wrapText="1"/>
    </xf>
    <xf numFmtId="0" fontId="4" fillId="0" borderId="0" xfId="7" applyFont="1" applyBorder="1" applyAlignment="1">
      <alignment vertical="center" wrapText="1"/>
    </xf>
    <xf numFmtId="0" fontId="4" fillId="0" borderId="0" xfId="7" applyFont="1" applyBorder="1" applyAlignment="1">
      <alignment wrapText="1"/>
    </xf>
    <xf numFmtId="0" fontId="3" fillId="2" borderId="1" xfId="7" applyFont="1" applyFill="1" applyBorder="1" applyAlignment="1">
      <alignment horizontal="center" vertical="center" wrapText="1"/>
    </xf>
    <xf numFmtId="0" fontId="2" fillId="2" borderId="1" xfId="7" applyFont="1" applyFill="1" applyBorder="1" applyAlignment="1">
      <alignment horizontal="center" vertical="center" wrapText="1"/>
    </xf>
    <xf numFmtId="0" fontId="3" fillId="2" borderId="1" xfId="7" applyFont="1" applyFill="1" applyBorder="1" applyAlignment="1">
      <alignment horizontal="center"/>
    </xf>
    <xf numFmtId="0" fontId="3" fillId="2" borderId="1" xfId="7" applyFont="1" applyFill="1" applyBorder="1" applyAlignment="1">
      <alignment vertical="center" wrapText="1"/>
    </xf>
    <xf numFmtId="0" fontId="4" fillId="2" borderId="1" xfId="7" applyFont="1" applyFill="1" applyBorder="1" applyAlignment="1">
      <alignment wrapText="1"/>
    </xf>
    <xf numFmtId="0" fontId="3" fillId="2" borderId="14" xfId="7" applyFont="1" applyFill="1" applyBorder="1" applyAlignment="1">
      <alignment vertical="center"/>
    </xf>
    <xf numFmtId="0" fontId="3" fillId="2" borderId="14" xfId="7" applyFont="1" applyFill="1" applyBorder="1" applyAlignment="1">
      <alignment horizontal="center"/>
    </xf>
    <xf numFmtId="0" fontId="4" fillId="2" borderId="14" xfId="7" applyFont="1" applyFill="1" applyBorder="1" applyAlignment="1"/>
    <xf numFmtId="0" fontId="3" fillId="0" borderId="0" xfId="7" applyFont="1" applyBorder="1" applyAlignment="1">
      <alignment vertical="center" wrapText="1"/>
    </xf>
    <xf numFmtId="9" fontId="4" fillId="0" borderId="14" xfId="7" applyNumberFormat="1" applyFont="1" applyBorder="1" applyAlignment="1">
      <alignment wrapText="1"/>
    </xf>
    <xf numFmtId="10" fontId="4" fillId="0" borderId="14" xfId="7" applyNumberFormat="1" applyFont="1" applyBorder="1" applyAlignment="1">
      <alignment wrapText="1"/>
    </xf>
    <xf numFmtId="0" fontId="4" fillId="0" borderId="14" xfId="7" applyFont="1" applyBorder="1" applyAlignment="1">
      <alignment wrapText="1"/>
    </xf>
    <xf numFmtId="0" fontId="4" fillId="0" borderId="15" xfId="7" applyFont="1" applyBorder="1" applyAlignment="1">
      <alignment vertical="center" wrapText="1"/>
    </xf>
    <xf numFmtId="9" fontId="4" fillId="0" borderId="15" xfId="7" applyNumberFormat="1" applyFont="1" applyBorder="1" applyAlignment="1">
      <alignment wrapText="1"/>
    </xf>
    <xf numFmtId="166" fontId="4" fillId="0" borderId="15" xfId="7" applyNumberFormat="1" applyFont="1" applyBorder="1" applyAlignment="1">
      <alignment wrapText="1"/>
    </xf>
    <xf numFmtId="10" fontId="4" fillId="0" borderId="15" xfId="7" applyNumberFormat="1" applyFont="1" applyBorder="1" applyAlignment="1">
      <alignment wrapText="1"/>
    </xf>
    <xf numFmtId="0" fontId="4" fillId="0" borderId="15" xfId="7" applyFont="1" applyBorder="1" applyAlignment="1">
      <alignment wrapText="1"/>
    </xf>
    <xf numFmtId="0" fontId="4" fillId="0" borderId="16" xfId="7" applyFont="1" applyBorder="1" applyAlignment="1">
      <alignment vertical="center" wrapText="1"/>
    </xf>
    <xf numFmtId="9" fontId="4" fillId="0" borderId="16" xfId="7" applyNumberFormat="1" applyFont="1" applyBorder="1" applyAlignment="1">
      <alignment wrapText="1"/>
    </xf>
    <xf numFmtId="10" fontId="4" fillId="0" borderId="16" xfId="7" applyNumberFormat="1" applyFont="1" applyBorder="1" applyAlignment="1">
      <alignment wrapText="1"/>
    </xf>
    <xf numFmtId="166" fontId="4" fillId="0" borderId="16" xfId="7" applyNumberFormat="1" applyFont="1" applyBorder="1" applyAlignment="1">
      <alignment wrapText="1"/>
    </xf>
    <xf numFmtId="3" fontId="15" fillId="0" borderId="15" xfId="0" applyNumberFormat="1" applyFont="1" applyBorder="1"/>
    <xf numFmtId="3" fontId="1" fillId="9" borderId="1" xfId="7" applyNumberFormat="1" applyFont="1" applyFill="1" applyBorder="1" applyAlignment="1">
      <alignment wrapText="1"/>
    </xf>
    <xf numFmtId="3" fontId="15" fillId="0" borderId="1" xfId="0" applyNumberFormat="1" applyFont="1" applyBorder="1"/>
    <xf numFmtId="168" fontId="16" fillId="2" borderId="1" xfId="0" applyNumberFormat="1" applyFont="1" applyFill="1" applyBorder="1"/>
    <xf numFmtId="41" fontId="0" fillId="0" borderId="0" xfId="2" applyFont="1" applyBorder="1"/>
    <xf numFmtId="0" fontId="0" fillId="0" borderId="0" xfId="0" applyFill="1"/>
    <xf numFmtId="41" fontId="0" fillId="0" borderId="12" xfId="2" applyFont="1" applyBorder="1"/>
    <xf numFmtId="0" fontId="0" fillId="0" borderId="7" xfId="0" applyBorder="1"/>
    <xf numFmtId="0" fontId="2" fillId="0" borderId="7" xfId="0" applyFont="1" applyBorder="1"/>
    <xf numFmtId="41" fontId="2" fillId="0" borderId="12" xfId="2" applyFont="1" applyBorder="1"/>
    <xf numFmtId="41" fontId="1" fillId="0" borderId="12" xfId="2" applyFont="1" applyBorder="1"/>
    <xf numFmtId="0" fontId="2" fillId="2" borderId="17" xfId="0" applyFont="1" applyFill="1" applyBorder="1"/>
    <xf numFmtId="41" fontId="0" fillId="2" borderId="18" xfId="2" applyFont="1" applyFill="1" applyBorder="1"/>
    <xf numFmtId="41" fontId="0" fillId="2" borderId="10" xfId="2" applyFont="1" applyFill="1" applyBorder="1"/>
    <xf numFmtId="41" fontId="2" fillId="2" borderId="10" xfId="2" applyFont="1" applyFill="1" applyBorder="1"/>
    <xf numFmtId="41" fontId="1" fillId="2" borderId="10" xfId="2" applyFont="1" applyFill="1" applyBorder="1"/>
    <xf numFmtId="0" fontId="0" fillId="2" borderId="18" xfId="0" applyFill="1" applyBorder="1"/>
    <xf numFmtId="0" fontId="0" fillId="2" borderId="10" xfId="0" applyFill="1" applyBorder="1"/>
    <xf numFmtId="0" fontId="0" fillId="2" borderId="17" xfId="0" applyFont="1" applyFill="1" applyBorder="1" applyAlignment="1">
      <alignment horizontal="right"/>
    </xf>
    <xf numFmtId="0" fontId="2" fillId="2" borderId="18" xfId="0" applyFont="1" applyFill="1" applyBorder="1"/>
    <xf numFmtId="168" fontId="2" fillId="2" borderId="18" xfId="0" applyNumberFormat="1" applyFont="1" applyFill="1" applyBorder="1"/>
    <xf numFmtId="168" fontId="2" fillId="2" borderId="10" xfId="0" applyNumberFormat="1" applyFont="1" applyFill="1" applyBorder="1"/>
    <xf numFmtId="168" fontId="2" fillId="2" borderId="18" xfId="1" applyNumberFormat="1" applyFont="1" applyFill="1" applyBorder="1"/>
    <xf numFmtId="168" fontId="2" fillId="2" borderId="10" xfId="1" applyNumberFormat="1" applyFont="1" applyFill="1" applyBorder="1"/>
    <xf numFmtId="0" fontId="14" fillId="0" borderId="0" xfId="0" applyFont="1" applyBorder="1"/>
    <xf numFmtId="0" fontId="0" fillId="0" borderId="8" xfId="0" applyFont="1" applyBorder="1" applyAlignment="1">
      <alignment horizontal="left"/>
    </xf>
    <xf numFmtId="168" fontId="0" fillId="0" borderId="9" xfId="1" applyNumberFormat="1" applyFont="1" applyBorder="1"/>
    <xf numFmtId="0" fontId="2" fillId="2" borderId="17" xfId="0" applyFont="1" applyFill="1" applyBorder="1" applyAlignment="1">
      <alignment horizontal="left"/>
    </xf>
    <xf numFmtId="41" fontId="2" fillId="2" borderId="18" xfId="2" applyFont="1" applyFill="1" applyBorder="1"/>
    <xf numFmtId="168" fontId="0" fillId="5" borderId="22" xfId="0" applyNumberFormat="1" applyFont="1" applyFill="1" applyBorder="1"/>
    <xf numFmtId="0" fontId="2" fillId="2" borderId="16" xfId="0" applyFont="1" applyFill="1" applyBorder="1" applyAlignment="1">
      <alignment horizontal="center"/>
    </xf>
    <xf numFmtId="0" fontId="2" fillId="5" borderId="32" xfId="0" applyFont="1" applyFill="1" applyBorder="1"/>
    <xf numFmtId="0" fontId="2" fillId="5" borderId="33" xfId="0" applyFont="1" applyFill="1" applyBorder="1"/>
    <xf numFmtId="0" fontId="2" fillId="5" borderId="31" xfId="0" applyFont="1" applyFill="1" applyBorder="1"/>
    <xf numFmtId="0" fontId="16" fillId="2" borderId="1" xfId="0" applyFont="1" applyFill="1" applyBorder="1"/>
    <xf numFmtId="41" fontId="0" fillId="0" borderId="12" xfId="2" applyFont="1" applyFill="1" applyBorder="1"/>
    <xf numFmtId="0" fontId="0" fillId="0" borderId="0" xfId="0" applyFont="1" applyFill="1"/>
    <xf numFmtId="41" fontId="15" fillId="0" borderId="15" xfId="2" applyFont="1" applyFill="1" applyBorder="1"/>
    <xf numFmtId="172" fontId="16" fillId="0" borderId="0" xfId="0" applyNumberFormat="1" applyFont="1" applyBorder="1" applyAlignment="1">
      <alignment vertical="center" wrapText="1"/>
    </xf>
    <xf numFmtId="168" fontId="15" fillId="0" borderId="1" xfId="0" applyNumberFormat="1" applyFont="1" applyBorder="1"/>
    <xf numFmtId="168" fontId="0" fillId="0" borderId="0" xfId="0" applyNumberFormat="1" applyFont="1" applyFill="1"/>
    <xf numFmtId="41" fontId="0" fillId="0" borderId="0" xfId="2" applyFont="1" applyFill="1"/>
    <xf numFmtId="168" fontId="15" fillId="0" borderId="16" xfId="1" applyNumberFormat="1" applyFont="1" applyBorder="1"/>
    <xf numFmtId="0" fontId="16" fillId="0" borderId="0" xfId="0" applyFont="1" applyFill="1" applyBorder="1" applyAlignment="1">
      <alignment horizontal="center" vertical="center" wrapText="1"/>
    </xf>
    <xf numFmtId="0" fontId="0" fillId="0" borderId="7" xfId="0" applyFont="1" applyFill="1" applyBorder="1" applyAlignment="1">
      <alignment horizontal="left"/>
    </xf>
    <xf numFmtId="0" fontId="16" fillId="2" borderId="1" xfId="0" applyFont="1" applyFill="1" applyBorder="1" applyAlignment="1">
      <alignment horizontal="center" vertical="center" wrapText="1"/>
    </xf>
    <xf numFmtId="0" fontId="15" fillId="0" borderId="0" xfId="0" applyFont="1"/>
    <xf numFmtId="0" fontId="16" fillId="2" borderId="1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 xfId="0" applyFont="1" applyFill="1" applyBorder="1" applyAlignment="1">
      <alignment horizontal="center"/>
    </xf>
    <xf numFmtId="0" fontId="15" fillId="0" borderId="1" xfId="0" applyFont="1" applyBorder="1" applyAlignment="1">
      <alignment horizontal="center" vertical="center"/>
    </xf>
    <xf numFmtId="0" fontId="15" fillId="0" borderId="1"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Border="1" applyAlignment="1">
      <alignment horizontal="center" vertical="center"/>
    </xf>
    <xf numFmtId="0" fontId="19" fillId="2" borderId="1" xfId="4" applyFont="1" applyFill="1" applyBorder="1" applyAlignment="1">
      <alignment horizontal="center"/>
    </xf>
    <xf numFmtId="0" fontId="15" fillId="0" borderId="16" xfId="0" applyFont="1" applyBorder="1" applyAlignment="1">
      <alignment horizontal="center"/>
    </xf>
    <xf numFmtId="0" fontId="16" fillId="0" borderId="0" xfId="0" applyFont="1" applyAlignment="1">
      <alignment wrapText="1"/>
    </xf>
    <xf numFmtId="0" fontId="15" fillId="0" borderId="0"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6" xfId="0" applyFont="1" applyFill="1" applyBorder="1"/>
    <xf numFmtId="41" fontId="16" fillId="2" borderId="1" xfId="0" applyNumberFormat="1" applyFont="1" applyFill="1" applyBorder="1"/>
    <xf numFmtId="0" fontId="16" fillId="0" borderId="7" xfId="0" applyFont="1" applyBorder="1" applyAlignment="1">
      <alignment horizontal="center"/>
    </xf>
    <xf numFmtId="0" fontId="16" fillId="0" borderId="12" xfId="0" applyFont="1" applyBorder="1" applyAlignment="1">
      <alignment horizontal="center"/>
    </xf>
    <xf numFmtId="172" fontId="16" fillId="11" borderId="1" xfId="0" applyNumberFormat="1" applyFont="1" applyFill="1" applyBorder="1"/>
    <xf numFmtId="1" fontId="0" fillId="0" borderId="6" xfId="0" applyNumberFormat="1" applyFill="1" applyBorder="1"/>
    <xf numFmtId="0" fontId="2" fillId="0" borderId="0" xfId="0" applyFont="1" applyAlignment="1">
      <alignment horizontal="center"/>
    </xf>
    <xf numFmtId="41" fontId="3" fillId="0" borderId="0" xfId="7" applyNumberFormat="1" applyFont="1" applyBorder="1" applyAlignment="1">
      <alignment wrapText="1"/>
    </xf>
    <xf numFmtId="4" fontId="1" fillId="0" borderId="0" xfId="7" applyNumberFormat="1" applyFont="1" applyBorder="1" applyAlignment="1">
      <alignment wrapText="1"/>
    </xf>
    <xf numFmtId="3" fontId="1" fillId="0" borderId="0" xfId="7" applyNumberFormat="1" applyFont="1" applyFill="1" applyBorder="1" applyAlignment="1">
      <alignment wrapText="1"/>
    </xf>
    <xf numFmtId="0" fontId="3" fillId="0" borderId="0" xfId="7" applyFont="1" applyFill="1" applyBorder="1" applyAlignment="1">
      <alignment horizontal="center" vertical="center" wrapText="1"/>
    </xf>
    <xf numFmtId="0" fontId="3" fillId="0" borderId="0" xfId="7" applyFont="1" applyFill="1" applyBorder="1" applyAlignment="1">
      <alignment vertical="center" wrapText="1"/>
    </xf>
    <xf numFmtId="0" fontId="24" fillId="0" borderId="1" xfId="0" applyFont="1" applyBorder="1" applyAlignment="1">
      <alignment horizontal="center" vertical="center" wrapText="1"/>
    </xf>
    <xf numFmtId="172" fontId="24" fillId="0" borderId="1" xfId="0" applyNumberFormat="1" applyFont="1" applyBorder="1" applyAlignment="1">
      <alignment horizontal="center" vertical="center" wrapText="1"/>
    </xf>
    <xf numFmtId="0" fontId="24" fillId="0" borderId="1" xfId="0" applyNumberFormat="1" applyFont="1" applyBorder="1" applyAlignment="1">
      <alignment horizontal="center" vertical="center" wrapText="1"/>
    </xf>
    <xf numFmtId="173" fontId="0" fillId="0" borderId="1" xfId="2" applyNumberFormat="1" applyFont="1" applyFill="1" applyBorder="1" applyAlignment="1">
      <alignment vertical="center"/>
    </xf>
    <xf numFmtId="41" fontId="0" fillId="0" borderId="1" xfId="2" applyFont="1" applyFill="1" applyBorder="1" applyAlignment="1">
      <alignment vertical="center"/>
    </xf>
    <xf numFmtId="9" fontId="0" fillId="0" borderId="1" xfId="3" applyFont="1" applyFill="1" applyBorder="1" applyAlignment="1">
      <alignment vertical="center"/>
    </xf>
    <xf numFmtId="0" fontId="24" fillId="0" borderId="0" xfId="0" applyFont="1" applyBorder="1" applyAlignment="1">
      <alignment horizontal="center" vertical="center" wrapText="1"/>
    </xf>
    <xf numFmtId="0" fontId="24" fillId="0" borderId="0" xfId="0" applyNumberFormat="1" applyFont="1" applyBorder="1" applyAlignment="1">
      <alignment horizontal="center" vertical="center" wrapText="1"/>
    </xf>
    <xf numFmtId="172" fontId="24" fillId="0" borderId="0" xfId="0" applyNumberFormat="1" applyFont="1" applyBorder="1" applyAlignment="1">
      <alignment horizontal="center" vertical="center" wrapText="1"/>
    </xf>
    <xf numFmtId="41" fontId="3" fillId="0" borderId="10" xfId="7" applyNumberFormat="1" applyFont="1" applyBorder="1" applyAlignment="1">
      <alignment wrapText="1"/>
    </xf>
    <xf numFmtId="0" fontId="1" fillId="0" borderId="17" xfId="7" applyFont="1" applyBorder="1" applyAlignment="1">
      <alignment horizontal="center" vertical="center" wrapText="1"/>
    </xf>
    <xf numFmtId="0" fontId="4" fillId="0" borderId="18" xfId="7" applyFont="1" applyBorder="1" applyAlignment="1">
      <alignment horizontal="center" vertical="center" wrapText="1"/>
    </xf>
    <xf numFmtId="4" fontId="4" fillId="0" borderId="18" xfId="7" applyNumberFormat="1" applyFont="1" applyBorder="1" applyAlignment="1">
      <alignment horizontal="center" vertical="center" wrapText="1"/>
    </xf>
    <xf numFmtId="41" fontId="4" fillId="0" borderId="18" xfId="7" applyNumberFormat="1" applyFont="1" applyBorder="1" applyAlignment="1">
      <alignment wrapText="1"/>
    </xf>
    <xf numFmtId="41" fontId="1" fillId="0" borderId="10" xfId="7" applyNumberFormat="1" applyFont="1" applyBorder="1" applyAlignment="1">
      <alignment wrapText="1"/>
    </xf>
    <xf numFmtId="41" fontId="4" fillId="0" borderId="18" xfId="7" applyNumberFormat="1" applyFont="1" applyBorder="1" applyAlignment="1">
      <alignment horizontal="center" vertical="center" wrapText="1"/>
    </xf>
    <xf numFmtId="41" fontId="3" fillId="0" borderId="18" xfId="7" applyNumberFormat="1" applyFont="1" applyBorder="1" applyAlignment="1">
      <alignment wrapText="1"/>
    </xf>
    <xf numFmtId="41" fontId="3" fillId="0" borderId="1" xfId="7" applyNumberFormat="1" applyFont="1" applyBorder="1" applyAlignment="1">
      <alignment horizontal="center" vertical="center" wrapText="1"/>
    </xf>
    <xf numFmtId="0" fontId="15" fillId="0" borderId="0" xfId="0" applyFont="1" applyAlignment="1">
      <alignment vertical="center" wrapText="1"/>
    </xf>
    <xf numFmtId="171" fontId="15" fillId="0" borderId="0" xfId="0" applyNumberFormat="1" applyFont="1"/>
    <xf numFmtId="174" fontId="15" fillId="0" borderId="0" xfId="136" applyNumberFormat="1" applyFont="1"/>
    <xf numFmtId="174" fontId="15" fillId="0" borderId="0" xfId="0" applyNumberFormat="1" applyFont="1"/>
    <xf numFmtId="9" fontId="0" fillId="5" borderId="0" xfId="0" applyNumberFormat="1" applyFont="1" applyFill="1" applyBorder="1"/>
    <xf numFmtId="0" fontId="0" fillId="0" borderId="1" xfId="0" applyFont="1" applyBorder="1" applyAlignment="1">
      <alignment horizontal="center" vertical="center" wrapText="1"/>
    </xf>
    <xf numFmtId="41" fontId="1" fillId="0" borderId="18" xfId="7" applyNumberFormat="1" applyFont="1" applyBorder="1" applyAlignment="1">
      <alignment wrapText="1"/>
    </xf>
    <xf numFmtId="175" fontId="1" fillId="0" borderId="1" xfId="3" applyNumberFormat="1" applyFont="1" applyFill="1" applyBorder="1" applyAlignment="1">
      <alignment horizontal="right" vertical="center" wrapText="1"/>
    </xf>
    <xf numFmtId="0" fontId="0" fillId="5" borderId="1" xfId="3" applyNumberFormat="1" applyFont="1" applyFill="1" applyBorder="1" applyAlignment="1">
      <alignment vertical="center" wrapText="1"/>
    </xf>
    <xf numFmtId="41" fontId="0" fillId="0" borderId="1" xfId="2" applyNumberFormat="1" applyFont="1" applyFill="1" applyBorder="1" applyAlignment="1">
      <alignment vertical="center"/>
    </xf>
    <xf numFmtId="41" fontId="0" fillId="0" borderId="1" xfId="3" applyNumberFormat="1" applyFont="1" applyFill="1" applyBorder="1" applyAlignment="1">
      <alignment horizontal="right" vertical="center" wrapText="1"/>
    </xf>
    <xf numFmtId="9" fontId="0" fillId="0" borderId="16" xfId="3" applyFont="1" applyFill="1" applyBorder="1" applyAlignment="1">
      <alignment vertical="center"/>
    </xf>
    <xf numFmtId="175" fontId="0" fillId="0" borderId="16" xfId="3" applyNumberFormat="1" applyFont="1" applyFill="1" applyBorder="1" applyAlignment="1">
      <alignment vertical="center" wrapText="1"/>
    </xf>
    <xf numFmtId="41" fontId="0" fillId="0" borderId="16" xfId="3" applyNumberFormat="1" applyFont="1" applyFill="1" applyBorder="1" applyAlignment="1">
      <alignment horizontal="right" vertical="center" wrapText="1"/>
    </xf>
    <xf numFmtId="0" fontId="2" fillId="0" borderId="31" xfId="0" applyFont="1" applyBorder="1" applyAlignment="1">
      <alignment horizontal="center" vertical="center"/>
    </xf>
    <xf numFmtId="0" fontId="2" fillId="0" borderId="36" xfId="0" applyFont="1" applyBorder="1" applyAlignment="1">
      <alignment horizontal="center" vertical="center"/>
    </xf>
    <xf numFmtId="0" fontId="0" fillId="0" borderId="16" xfId="0" applyFont="1" applyBorder="1" applyAlignment="1">
      <alignment horizontal="center" vertical="center" wrapText="1"/>
    </xf>
    <xf numFmtId="41" fontId="0" fillId="5" borderId="14" xfId="3" applyNumberFormat="1" applyFont="1" applyFill="1" applyBorder="1" applyAlignment="1">
      <alignment vertical="center" wrapText="1"/>
    </xf>
    <xf numFmtId="0" fontId="0" fillId="0" borderId="26" xfId="0" applyFont="1" applyBorder="1" applyAlignment="1">
      <alignment horizontal="center" vertical="center" wrapText="1"/>
    </xf>
    <xf numFmtId="41" fontId="0" fillId="5" borderId="26" xfId="3" applyNumberFormat="1" applyFont="1" applyFill="1" applyBorder="1" applyAlignment="1">
      <alignment vertical="center" wrapText="1"/>
    </xf>
    <xf numFmtId="175" fontId="0" fillId="5" borderId="26" xfId="3" applyNumberFormat="1" applyFont="1" applyFill="1" applyBorder="1" applyAlignment="1">
      <alignment vertical="center" wrapText="1"/>
    </xf>
    <xf numFmtId="173" fontId="0" fillId="0" borderId="26" xfId="2" applyNumberFormat="1" applyFont="1" applyFill="1" applyBorder="1" applyAlignment="1">
      <alignment vertical="center" wrapText="1"/>
    </xf>
    <xf numFmtId="0" fontId="2" fillId="0" borderId="36" xfId="0" applyFont="1" applyFill="1" applyBorder="1" applyAlignment="1">
      <alignment horizontal="center"/>
    </xf>
    <xf numFmtId="173" fontId="0" fillId="0" borderId="0" xfId="0" applyNumberFormat="1" applyFont="1"/>
    <xf numFmtId="0" fontId="0" fillId="0" borderId="1" xfId="7" applyFont="1" applyBorder="1" applyAlignment="1">
      <alignment horizontal="center" vertical="center" wrapText="1"/>
    </xf>
    <xf numFmtId="9" fontId="0" fillId="0" borderId="0" xfId="0" applyNumberFormat="1" applyFont="1"/>
    <xf numFmtId="0" fontId="2" fillId="0" borderId="0" xfId="0" applyFont="1" applyAlignment="1"/>
    <xf numFmtId="0" fontId="2" fillId="2" borderId="17" xfId="0" applyFont="1" applyFill="1" applyBorder="1" applyAlignment="1">
      <alignment horizontal="center" vertical="center"/>
    </xf>
    <xf numFmtId="0" fontId="2" fillId="2" borderId="1" xfId="0" applyFont="1" applyFill="1" applyBorder="1"/>
    <xf numFmtId="41" fontId="2" fillId="0" borderId="0" xfId="2" applyFont="1" applyBorder="1"/>
    <xf numFmtId="171" fontId="2" fillId="0" borderId="0" xfId="6" applyNumberFormat="1" applyFont="1" applyBorder="1"/>
    <xf numFmtId="41" fontId="2" fillId="2" borderId="1" xfId="2" applyFont="1" applyFill="1" applyBorder="1"/>
    <xf numFmtId="0" fontId="2" fillId="11" borderId="0" xfId="0" applyFont="1" applyFill="1"/>
    <xf numFmtId="41" fontId="0" fillId="11" borderId="0" xfId="0" applyNumberFormat="1" applyFont="1" applyFill="1"/>
    <xf numFmtId="9" fontId="0" fillId="0" borderId="0" xfId="3" applyFont="1"/>
    <xf numFmtId="3" fontId="0" fillId="0" borderId="0" xfId="0" applyNumberFormat="1" applyFont="1"/>
    <xf numFmtId="43" fontId="0" fillId="0" borderId="0" xfId="1" applyFont="1"/>
    <xf numFmtId="0" fontId="2" fillId="0" borderId="1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0" fillId="0" borderId="14" xfId="0" applyFont="1" applyBorder="1"/>
    <xf numFmtId="0" fontId="1" fillId="5" borderId="14" xfId="3" applyNumberFormat="1" applyFont="1" applyFill="1" applyBorder="1" applyAlignment="1">
      <alignment vertical="center" wrapText="1"/>
    </xf>
    <xf numFmtId="0" fontId="0" fillId="0" borderId="14" xfId="0" applyFont="1" applyBorder="1" applyAlignment="1">
      <alignment horizontal="center" vertical="center" wrapText="1"/>
    </xf>
    <xf numFmtId="43" fontId="0" fillId="5" borderId="16" xfId="1" applyFont="1" applyFill="1" applyBorder="1" applyAlignment="1">
      <alignment vertical="center" wrapText="1"/>
    </xf>
    <xf numFmtId="41" fontId="0" fillId="5" borderId="16" xfId="3" applyNumberFormat="1" applyFont="1" applyFill="1" applyBorder="1" applyAlignment="1">
      <alignment vertical="center" wrapText="1"/>
    </xf>
    <xf numFmtId="175" fontId="0" fillId="5" borderId="16" xfId="3" applyNumberFormat="1" applyFont="1" applyFill="1" applyBorder="1" applyAlignment="1">
      <alignment vertical="center" wrapText="1"/>
    </xf>
    <xf numFmtId="171" fontId="14" fillId="0" borderId="13" xfId="0" applyNumberFormat="1" applyFont="1" applyBorder="1"/>
    <xf numFmtId="0" fontId="0" fillId="0" borderId="0" xfId="0" applyAlignment="1">
      <alignment vertical="center" wrapText="1"/>
    </xf>
    <xf numFmtId="0" fontId="15" fillId="0" borderId="0" xfId="0" applyFont="1" applyAlignment="1">
      <alignment vertical="center"/>
    </xf>
    <xf numFmtId="41" fontId="0" fillId="0" borderId="15" xfId="2" applyFont="1" applyFill="1" applyBorder="1"/>
    <xf numFmtId="4" fontId="4" fillId="0" borderId="38" xfId="7" applyNumberFormat="1" applyFont="1" applyBorder="1" applyAlignment="1">
      <alignment wrapText="1"/>
    </xf>
    <xf numFmtId="4" fontId="4" fillId="0" borderId="39" xfId="7" applyNumberFormat="1" applyFont="1" applyBorder="1" applyAlignment="1">
      <alignment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0" borderId="7" xfId="0" applyFont="1" applyBorder="1" applyAlignment="1">
      <alignment horizontal="center"/>
    </xf>
    <xf numFmtId="0" fontId="15" fillId="0" borderId="12" xfId="0" applyFont="1" applyBorder="1" applyAlignment="1">
      <alignment horizontal="center"/>
    </xf>
    <xf numFmtId="0" fontId="15" fillId="0" borderId="16" xfId="0" applyFont="1" applyFill="1" applyBorder="1" applyAlignment="1">
      <alignment horizontal="center"/>
    </xf>
    <xf numFmtId="0" fontId="15" fillId="0" borderId="8" xfId="0" applyFont="1" applyBorder="1" applyAlignment="1">
      <alignment horizontal="center"/>
    </xf>
    <xf numFmtId="0" fontId="15" fillId="0" borderId="13" xfId="0" applyFont="1" applyBorder="1" applyAlignment="1">
      <alignment horizontal="center"/>
    </xf>
    <xf numFmtId="0" fontId="16" fillId="2" borderId="1" xfId="0" applyFont="1" applyFill="1" applyBorder="1" applyAlignment="1">
      <alignment horizontal="center"/>
    </xf>
    <xf numFmtId="0" fontId="16" fillId="2" borderId="17" xfId="0" applyFont="1" applyFill="1" applyBorder="1" applyAlignment="1">
      <alignment horizontal="center"/>
    </xf>
    <xf numFmtId="0" fontId="16" fillId="2" borderId="18" xfId="0" applyFont="1" applyFill="1" applyBorder="1" applyAlignment="1">
      <alignment horizontal="center"/>
    </xf>
    <xf numFmtId="0" fontId="16" fillId="2" borderId="10" xfId="0" applyFont="1" applyFill="1" applyBorder="1" applyAlignment="1">
      <alignment horizontal="center"/>
    </xf>
    <xf numFmtId="166" fontId="15" fillId="0" borderId="5" xfId="3" applyNumberFormat="1" applyFont="1" applyBorder="1" applyAlignment="1">
      <alignment horizontal="center"/>
    </xf>
    <xf numFmtId="166" fontId="15" fillId="0" borderId="6" xfId="3" applyNumberFormat="1" applyFont="1" applyBorder="1" applyAlignment="1">
      <alignment horizontal="center"/>
    </xf>
    <xf numFmtId="166" fontId="15" fillId="0" borderId="11" xfId="3" applyNumberFormat="1" applyFont="1" applyBorder="1" applyAlignment="1">
      <alignment horizontal="center"/>
    </xf>
    <xf numFmtId="166" fontId="15" fillId="0" borderId="7" xfId="3" applyNumberFormat="1" applyFont="1" applyBorder="1" applyAlignment="1">
      <alignment horizontal="center"/>
    </xf>
    <xf numFmtId="166" fontId="15" fillId="0" borderId="0" xfId="3" applyNumberFormat="1" applyFont="1" applyBorder="1" applyAlignment="1">
      <alignment horizontal="center"/>
    </xf>
    <xf numFmtId="166" fontId="15" fillId="0" borderId="12" xfId="3" applyNumberFormat="1" applyFont="1" applyBorder="1" applyAlignment="1">
      <alignment horizontal="center"/>
    </xf>
    <xf numFmtId="166" fontId="15" fillId="0" borderId="8" xfId="3" applyNumberFormat="1" applyFont="1" applyBorder="1" applyAlignment="1">
      <alignment horizontal="center"/>
    </xf>
    <xf numFmtId="166" fontId="15" fillId="0" borderId="9" xfId="3" applyNumberFormat="1" applyFont="1" applyBorder="1" applyAlignment="1">
      <alignment horizontal="center"/>
    </xf>
    <xf numFmtId="166" fontId="15" fillId="0" borderId="13" xfId="3" applyNumberFormat="1" applyFont="1" applyBorder="1" applyAlignment="1">
      <alignment horizontal="center"/>
    </xf>
    <xf numFmtId="0" fontId="18"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Alignment="1">
      <alignment horizontal="left" vertical="center" wrapText="1"/>
    </xf>
    <xf numFmtId="0" fontId="15" fillId="0" borderId="15" xfId="0" applyFont="1" applyFill="1" applyBorder="1" applyAlignment="1">
      <alignment horizontal="center"/>
    </xf>
    <xf numFmtId="0" fontId="15" fillId="0" borderId="0" xfId="0" applyFont="1" applyBorder="1" applyAlignment="1">
      <alignment horizontal="center"/>
    </xf>
    <xf numFmtId="0" fontId="15" fillId="0" borderId="9" xfId="0" applyFont="1" applyBorder="1" applyAlignment="1">
      <alignment horizontal="center"/>
    </xf>
    <xf numFmtId="0" fontId="15" fillId="0" borderId="5" xfId="0" applyFont="1" applyBorder="1" applyAlignment="1">
      <alignment horizontal="center"/>
    </xf>
    <xf numFmtId="0" fontId="15" fillId="0" borderId="11" xfId="0" applyFont="1" applyBorder="1" applyAlignment="1">
      <alignment horizontal="center"/>
    </xf>
    <xf numFmtId="0" fontId="15" fillId="0" borderId="14" xfId="0" applyFont="1" applyFill="1" applyBorder="1" applyAlignment="1">
      <alignment horizontal="center"/>
    </xf>
    <xf numFmtId="0" fontId="20" fillId="0" borderId="7" xfId="0" applyNumberFormat="1" applyFont="1" applyBorder="1" applyAlignment="1">
      <alignment horizontal="center"/>
    </xf>
    <xf numFmtId="0" fontId="20" fillId="0" borderId="12" xfId="0" applyNumberFormat="1" applyFont="1" applyBorder="1" applyAlignment="1">
      <alignment horizontal="center"/>
    </xf>
    <xf numFmtId="0" fontId="20" fillId="0" borderId="7" xfId="0" applyFont="1" applyBorder="1" applyAlignment="1">
      <alignment horizontal="center"/>
    </xf>
    <xf numFmtId="0" fontId="20" fillId="0" borderId="12" xfId="0" applyFont="1" applyBorder="1" applyAlignment="1">
      <alignment horizontal="center"/>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0" borderId="0" xfId="0" applyFont="1" applyAlignment="1">
      <alignment horizontal="left" wrapText="1"/>
    </xf>
    <xf numFmtId="0" fontId="22" fillId="0" borderId="17" xfId="0" applyFont="1" applyBorder="1" applyAlignment="1">
      <alignment horizontal="center"/>
    </xf>
    <xf numFmtId="0" fontId="22" fillId="0" borderId="18" xfId="0" applyFont="1" applyBorder="1" applyAlignment="1">
      <alignment horizontal="center"/>
    </xf>
    <xf numFmtId="0" fontId="22" fillId="0" borderId="10" xfId="0" applyFont="1" applyBorder="1" applyAlignment="1">
      <alignment horizontal="center"/>
    </xf>
    <xf numFmtId="0" fontId="15" fillId="0" borderId="7" xfId="0" applyFont="1" applyFill="1" applyBorder="1" applyAlignment="1">
      <alignment horizontal="center"/>
    </xf>
    <xf numFmtId="0" fontId="15" fillId="0" borderId="0" xfId="0" applyFont="1" applyFill="1" applyBorder="1" applyAlignment="1">
      <alignment horizontal="center"/>
    </xf>
    <xf numFmtId="0" fontId="15" fillId="0" borderId="12" xfId="0" applyFont="1" applyFill="1" applyBorder="1" applyAlignment="1">
      <alignment horizontal="center"/>
    </xf>
    <xf numFmtId="0" fontId="15" fillId="0" borderId="0" xfId="0" applyFont="1" applyAlignment="1">
      <alignment horizontal="left"/>
    </xf>
    <xf numFmtId="0" fontId="18" fillId="0" borderId="0" xfId="0" applyFont="1" applyAlignment="1">
      <alignment horizontal="left"/>
    </xf>
    <xf numFmtId="0" fontId="17" fillId="0" borderId="0" xfId="0" applyFont="1" applyAlignment="1">
      <alignment horizontal="left"/>
    </xf>
    <xf numFmtId="0" fontId="16" fillId="0" borderId="0" xfId="0" applyFont="1" applyAlignment="1">
      <alignment wrapText="1"/>
    </xf>
    <xf numFmtId="0" fontId="16" fillId="2" borderId="2" xfId="0" applyFont="1" applyFill="1" applyBorder="1" applyAlignment="1">
      <alignment horizontal="center"/>
    </xf>
    <xf numFmtId="0" fontId="16" fillId="2" borderId="3" xfId="0" applyFont="1" applyFill="1" applyBorder="1" applyAlignment="1">
      <alignment horizontal="center"/>
    </xf>
    <xf numFmtId="0" fontId="16" fillId="2" borderId="4" xfId="0" applyFont="1" applyFill="1" applyBorder="1" applyAlignment="1">
      <alignment horizontal="center"/>
    </xf>
    <xf numFmtId="0" fontId="16" fillId="0" borderId="9" xfId="0" applyFont="1" applyBorder="1" applyAlignment="1">
      <alignment horizontal="left"/>
    </xf>
    <xf numFmtId="0" fontId="15" fillId="0" borderId="6" xfId="0" applyFont="1" applyBorder="1" applyAlignment="1">
      <alignment horizontal="center"/>
    </xf>
    <xf numFmtId="49" fontId="15" fillId="2" borderId="5" xfId="0" applyNumberFormat="1" applyFont="1" applyFill="1" applyBorder="1" applyAlignment="1">
      <alignment horizontal="left" vertical="center" wrapText="1"/>
    </xf>
    <xf numFmtId="49" fontId="15" fillId="2" borderId="6" xfId="0" applyNumberFormat="1" applyFont="1" applyFill="1" applyBorder="1" applyAlignment="1">
      <alignment horizontal="left" vertical="center" wrapText="1"/>
    </xf>
    <xf numFmtId="49" fontId="15" fillId="2" borderId="11" xfId="0" applyNumberFormat="1" applyFont="1" applyFill="1" applyBorder="1" applyAlignment="1">
      <alignment horizontal="left" vertical="center" wrapText="1"/>
    </xf>
    <xf numFmtId="49" fontId="15" fillId="2" borderId="7" xfId="0" applyNumberFormat="1" applyFont="1" applyFill="1" applyBorder="1" applyAlignment="1">
      <alignment horizontal="left" vertical="center" wrapText="1"/>
    </xf>
    <xf numFmtId="49" fontId="15" fillId="2" borderId="0" xfId="0" applyNumberFormat="1" applyFont="1" applyFill="1" applyBorder="1" applyAlignment="1">
      <alignment horizontal="left" vertical="center" wrapText="1"/>
    </xf>
    <xf numFmtId="49" fontId="15" fillId="2" borderId="12" xfId="0" applyNumberFormat="1" applyFont="1" applyFill="1" applyBorder="1" applyAlignment="1">
      <alignment horizontal="left" vertical="center" wrapText="1"/>
    </xf>
    <xf numFmtId="49" fontId="15" fillId="2" borderId="8" xfId="0" applyNumberFormat="1" applyFont="1" applyFill="1" applyBorder="1" applyAlignment="1">
      <alignment horizontal="left" vertical="center" wrapText="1"/>
    </xf>
    <xf numFmtId="49" fontId="15" fillId="2" borderId="9" xfId="0" applyNumberFormat="1" applyFont="1" applyFill="1" applyBorder="1" applyAlignment="1">
      <alignment horizontal="left" vertical="center" wrapText="1"/>
    </xf>
    <xf numFmtId="49" fontId="15" fillId="2" borderId="13" xfId="0" applyNumberFormat="1" applyFont="1" applyFill="1" applyBorder="1" applyAlignment="1">
      <alignment horizontal="left" vertical="center" wrapText="1"/>
    </xf>
    <xf numFmtId="0" fontId="17" fillId="0" borderId="0" xfId="0" applyFont="1" applyFill="1" applyBorder="1" applyAlignment="1">
      <alignment horizontal="left"/>
    </xf>
    <xf numFmtId="0" fontId="16" fillId="0" borderId="0" xfId="0" applyFont="1" applyFill="1" applyBorder="1" applyAlignment="1">
      <alignment horizontal="left"/>
    </xf>
    <xf numFmtId="169" fontId="20" fillId="0" borderId="0" xfId="4" quotePrefix="1" applyNumberFormat="1" applyFont="1" applyBorder="1" applyAlignment="1">
      <alignment horizontal="left"/>
    </xf>
    <xf numFmtId="0" fontId="17" fillId="0" borderId="0" xfId="0" applyFont="1" applyAlignment="1">
      <alignment horizontal="left" vertical="center"/>
    </xf>
    <xf numFmtId="0" fontId="19" fillId="2" borderId="1" xfId="4" applyFont="1" applyFill="1" applyBorder="1" applyAlignment="1">
      <alignment horizontal="center"/>
    </xf>
    <xf numFmtId="0" fontId="15" fillId="0" borderId="1"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20" fillId="0" borderId="15" xfId="4" applyFont="1" applyBorder="1" applyAlignment="1">
      <alignment horizontal="center"/>
    </xf>
    <xf numFmtId="0" fontId="15" fillId="0" borderId="16" xfId="0" applyFont="1" applyBorder="1" applyAlignment="1">
      <alignment horizont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2" xfId="0" applyFont="1" applyBorder="1" applyAlignment="1">
      <alignment horizontal="center" vertical="center" wrapText="1"/>
    </xf>
    <xf numFmtId="0" fontId="16" fillId="2" borderId="5"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0" borderId="17" xfId="0" applyFont="1" applyBorder="1" applyAlignment="1">
      <alignment horizontal="center"/>
    </xf>
    <xf numFmtId="0" fontId="15" fillId="0" borderId="10" xfId="0" applyFont="1" applyBorder="1" applyAlignment="1">
      <alignment horizontal="center"/>
    </xf>
    <xf numFmtId="0" fontId="17" fillId="2" borderId="6"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6" fillId="0" borderId="5" xfId="0" applyFont="1" applyBorder="1" applyAlignment="1">
      <alignment horizontal="center"/>
    </xf>
    <xf numFmtId="0" fontId="16" fillId="0" borderId="11" xfId="0" applyFont="1" applyBorder="1" applyAlignment="1">
      <alignment horizontal="center"/>
    </xf>
    <xf numFmtId="41" fontId="15" fillId="0" borderId="1" xfId="2" applyFont="1" applyBorder="1" applyAlignment="1">
      <alignment horizontal="center"/>
    </xf>
    <xf numFmtId="0" fontId="16" fillId="0" borderId="1" xfId="0" applyFont="1" applyBorder="1" applyAlignment="1">
      <alignment horizontal="center"/>
    </xf>
    <xf numFmtId="0" fontId="15" fillId="0" borderId="16" xfId="0" applyFont="1" applyBorder="1" applyAlignment="1">
      <alignment horizontal="center" vertical="center" wrapText="1"/>
    </xf>
    <xf numFmtId="0" fontId="15" fillId="0" borderId="0" xfId="0" applyFont="1" applyBorder="1" applyAlignment="1">
      <alignment horizontal="center" vertical="center" wrapText="1"/>
    </xf>
    <xf numFmtId="0" fontId="15" fillId="2" borderId="1" xfId="0" applyFont="1" applyFill="1" applyBorder="1" applyAlignment="1">
      <alignment horizontal="center"/>
    </xf>
    <xf numFmtId="0" fontId="21" fillId="0" borderId="6" xfId="0" applyFont="1" applyFill="1" applyBorder="1" applyAlignment="1">
      <alignment horizontal="left"/>
    </xf>
    <xf numFmtId="0" fontId="20" fillId="0" borderId="0" xfId="0" applyFont="1" applyFill="1" applyBorder="1" applyAlignment="1">
      <alignment horizontal="left"/>
    </xf>
    <xf numFmtId="0" fontId="15" fillId="2" borderId="5" xfId="0" applyFont="1" applyFill="1" applyBorder="1" applyAlignment="1">
      <alignment horizontal="left" wrapText="1"/>
    </xf>
    <xf numFmtId="0" fontId="15" fillId="2" borderId="6" xfId="0" applyFont="1" applyFill="1" applyBorder="1" applyAlignment="1">
      <alignment horizontal="left" wrapText="1"/>
    </xf>
    <xf numFmtId="0" fontId="15" fillId="2" borderId="11" xfId="0" applyFont="1" applyFill="1" applyBorder="1" applyAlignment="1">
      <alignment horizontal="left" wrapText="1"/>
    </xf>
    <xf numFmtId="0" fontId="15" fillId="2" borderId="8" xfId="0" applyFont="1" applyFill="1" applyBorder="1" applyAlignment="1">
      <alignment horizontal="left" wrapText="1"/>
    </xf>
    <xf numFmtId="0" fontId="15" fillId="2" borderId="9" xfId="0" applyFont="1" applyFill="1" applyBorder="1" applyAlignment="1">
      <alignment horizontal="left" wrapText="1"/>
    </xf>
    <xf numFmtId="0" fontId="15" fillId="2" borderId="13" xfId="0" applyFont="1" applyFill="1" applyBorder="1" applyAlignment="1">
      <alignment horizontal="left" wrapText="1"/>
    </xf>
    <xf numFmtId="0" fontId="15" fillId="0" borderId="14" xfId="4" applyFont="1" applyFill="1" applyBorder="1" applyAlignment="1">
      <alignment horizontal="center"/>
    </xf>
    <xf numFmtId="0" fontId="15" fillId="0" borderId="15" xfId="4" applyFont="1" applyBorder="1" applyAlignment="1">
      <alignment horizontal="center"/>
    </xf>
    <xf numFmtId="0" fontId="18" fillId="0" borderId="5" xfId="0" applyFont="1" applyFill="1" applyBorder="1" applyAlignment="1">
      <alignment horizontal="left"/>
    </xf>
    <xf numFmtId="0" fontId="18" fillId="0" borderId="6" xfId="0" applyFont="1" applyFill="1" applyBorder="1" applyAlignment="1">
      <alignment horizontal="left"/>
    </xf>
    <xf numFmtId="0" fontId="16" fillId="4" borderId="2" xfId="0" applyFont="1" applyFill="1" applyBorder="1" applyAlignment="1">
      <alignment horizontal="center"/>
    </xf>
    <xf numFmtId="0" fontId="15" fillId="4" borderId="3" xfId="0" applyFont="1" applyFill="1" applyBorder="1" applyAlignment="1">
      <alignment horizontal="center"/>
    </xf>
    <xf numFmtId="0" fontId="15" fillId="4" borderId="4" xfId="0" applyFont="1" applyFill="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10" xfId="0" applyFont="1" applyFill="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2" fillId="0" borderId="9" xfId="0" applyFont="1" applyBorder="1" applyAlignment="1">
      <alignment horizontal="center"/>
    </xf>
    <xf numFmtId="0" fontId="2" fillId="2" borderId="1" xfId="0" applyFont="1" applyFill="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5" fillId="0" borderId="1" xfId="0" applyFont="1" applyBorder="1" applyAlignment="1">
      <alignment horizontal="center" vertical="center"/>
    </xf>
    <xf numFmtId="0" fontId="2" fillId="4" borderId="2" xfId="0" applyFont="1"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3" fillId="0" borderId="19" xfId="7" applyFont="1" applyBorder="1" applyAlignment="1">
      <alignment horizontal="center" vertical="center" wrapText="1"/>
    </xf>
    <xf numFmtId="0" fontId="3" fillId="0" borderId="24" xfId="7" applyFont="1" applyBorder="1" applyAlignment="1">
      <alignment horizontal="center" vertical="center" wrapText="1"/>
    </xf>
    <xf numFmtId="0" fontId="3" fillId="0" borderId="21" xfId="7" applyFont="1" applyBorder="1" applyAlignment="1">
      <alignment horizontal="center" vertical="center" wrapText="1"/>
    </xf>
    <xf numFmtId="0" fontId="3" fillId="0" borderId="23" xfId="7" applyFont="1" applyBorder="1" applyAlignment="1">
      <alignment horizontal="center" vertical="center" wrapText="1"/>
    </xf>
    <xf numFmtId="0" fontId="3" fillId="10" borderId="5" xfId="7" applyFont="1" applyFill="1" applyBorder="1" applyAlignment="1">
      <alignment horizontal="center" vertical="center" wrapText="1"/>
    </xf>
    <xf numFmtId="0" fontId="3" fillId="10" borderId="6" xfId="7" applyFont="1" applyFill="1" applyBorder="1" applyAlignment="1">
      <alignment horizontal="center" vertical="center" wrapText="1"/>
    </xf>
    <xf numFmtId="0" fontId="3" fillId="10" borderId="11" xfId="7" applyFont="1" applyFill="1" applyBorder="1" applyAlignment="1">
      <alignment horizontal="center" vertical="center" wrapText="1"/>
    </xf>
    <xf numFmtId="0" fontId="3" fillId="10" borderId="8" xfId="7" applyFont="1" applyFill="1" applyBorder="1" applyAlignment="1">
      <alignment horizontal="center" vertical="center" wrapText="1"/>
    </xf>
    <xf numFmtId="0" fontId="3" fillId="10" borderId="9" xfId="7" applyFont="1" applyFill="1" applyBorder="1" applyAlignment="1">
      <alignment horizontal="center" vertical="center" wrapText="1"/>
    </xf>
    <xf numFmtId="0" fontId="3" fillId="10" borderId="13" xfId="7" applyFont="1" applyFill="1" applyBorder="1" applyAlignment="1">
      <alignment horizontal="center" vertical="center" wrapText="1"/>
    </xf>
    <xf numFmtId="0" fontId="2" fillId="10" borderId="1" xfId="7" applyFont="1" applyFill="1" applyBorder="1" applyAlignment="1">
      <alignment horizontal="center" wrapText="1"/>
    </xf>
    <xf numFmtId="0" fontId="3" fillId="2" borderId="17" xfId="7" applyFont="1" applyFill="1" applyBorder="1" applyAlignment="1">
      <alignment horizontal="left" vertical="center" wrapText="1"/>
    </xf>
    <xf numFmtId="0" fontId="3" fillId="2" borderId="18" xfId="7" applyFont="1" applyFill="1" applyBorder="1" applyAlignment="1">
      <alignment horizontal="left" vertical="center" wrapText="1"/>
    </xf>
    <xf numFmtId="0" fontId="3" fillId="2" borderId="10" xfId="7" applyFont="1" applyFill="1" applyBorder="1" applyAlignment="1">
      <alignment horizontal="left" vertical="center" wrapText="1"/>
    </xf>
    <xf numFmtId="0" fontId="2" fillId="2" borderId="17" xfId="7" applyFont="1" applyFill="1" applyBorder="1" applyAlignment="1">
      <alignment horizontal="left" vertical="center" wrapText="1"/>
    </xf>
    <xf numFmtId="0" fontId="2" fillId="2" borderId="18" xfId="7" applyFont="1" applyFill="1" applyBorder="1" applyAlignment="1">
      <alignment horizontal="left" vertical="center" wrapText="1"/>
    </xf>
    <xf numFmtId="0" fontId="2" fillId="2" borderId="10" xfId="7" applyFont="1" applyFill="1" applyBorder="1" applyAlignment="1">
      <alignment horizontal="left" vertical="center" wrapText="1"/>
    </xf>
    <xf numFmtId="0" fontId="3" fillId="10" borderId="1" xfId="7" applyFont="1" applyFill="1" applyBorder="1" applyAlignment="1">
      <alignment horizontal="center" vertical="center" wrapText="1"/>
    </xf>
    <xf numFmtId="0" fontId="2" fillId="0" borderId="7" xfId="0" applyFont="1" applyBorder="1" applyAlignment="1">
      <alignment horizontal="left"/>
    </xf>
    <xf numFmtId="0" fontId="2" fillId="0" borderId="0" xfId="0" applyFont="1" applyBorder="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0" fillId="4" borderId="3" xfId="0" applyFont="1" applyFill="1" applyBorder="1" applyAlignment="1">
      <alignment horizontal="center"/>
    </xf>
    <xf numFmtId="0" fontId="0" fillId="4" borderId="4" xfId="0" applyFont="1" applyFill="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5" xfId="0" applyFont="1" applyFill="1" applyBorder="1" applyAlignment="1">
      <alignment horizontal="center" vertical="center" wrapText="1"/>
    </xf>
    <xf numFmtId="41" fontId="0" fillId="0" borderId="1" xfId="2" applyFont="1" applyFill="1" applyBorder="1" applyAlignment="1">
      <alignment horizontal="center" vertical="center"/>
    </xf>
    <xf numFmtId="9" fontId="0" fillId="0" borderId="1" xfId="3" applyFont="1" applyFill="1" applyBorder="1" applyAlignment="1">
      <alignment horizontal="right"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11"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0" fillId="2" borderId="12"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3"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10" xfId="0" applyFill="1" applyBorder="1" applyAlignment="1">
      <alignment horizontal="left" vertical="center" wrapText="1"/>
    </xf>
  </cellXfs>
  <cellStyles count="137">
    <cellStyle name="Bueno 2" xfId="9"/>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Incorrecto 2" xfId="8"/>
    <cellStyle name="Millares" xfId="1" builtinId="3"/>
    <cellStyle name="Millares [0]" xfId="2" builtinId="6"/>
    <cellStyle name="Millares 4" xfId="6"/>
    <cellStyle name="Moneda" xfId="136" builtinId="4"/>
    <cellStyle name="Normal" xfId="0" builtinId="0"/>
    <cellStyle name="Normal 2" xfId="7"/>
    <cellStyle name="Normal 4" xfId="4"/>
    <cellStyle name="Porcentaje" xfId="3" builtinId="5"/>
    <cellStyle name="Porcentu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232833</xdr:colOff>
      <xdr:row>0</xdr:row>
      <xdr:rowOff>62323</xdr:rowOff>
    </xdr:from>
    <xdr:to>
      <xdr:col>10</xdr:col>
      <xdr:colOff>835169</xdr:colOff>
      <xdr:row>3</xdr:row>
      <xdr:rowOff>148167</xdr:rowOff>
    </xdr:to>
    <xdr:pic>
      <xdr:nvPicPr>
        <xdr:cNvPr id="2" name="Imagen 1" descr="Resultado de imagen para logo universidad javeriana">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8083" y="62323"/>
          <a:ext cx="602336" cy="562094"/>
        </a:xfrm>
        <a:prstGeom prst="rect">
          <a:avLst/>
        </a:prstGeom>
        <a:noFill/>
        <a:ln>
          <a:noFill/>
        </a:ln>
      </xdr:spPr>
    </xdr:pic>
    <xdr:clientData/>
  </xdr:twoCellAnchor>
  <xdr:twoCellAnchor editAs="oneCell">
    <xdr:from>
      <xdr:col>0</xdr:col>
      <xdr:colOff>10582</xdr:colOff>
      <xdr:row>49</xdr:row>
      <xdr:rowOff>10583</xdr:rowOff>
    </xdr:from>
    <xdr:to>
      <xdr:col>6</xdr:col>
      <xdr:colOff>0</xdr:colOff>
      <xdr:row>60</xdr:row>
      <xdr:rowOff>148167</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82" y="7926916"/>
          <a:ext cx="5048251" cy="1883834"/>
        </a:xfrm>
        <a:prstGeom prst="rect">
          <a:avLst/>
        </a:prstGeom>
        <a:ln w="952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UARIO/Downloads/Invest_desarr/compartir/IDE/PRESUPUESTO/ppto%20soni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USUARIO/Downloads/Investigacion3/presupuesto/PPTO%202002%20so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USUARIO/Downloads/COSTOS_MAURICIO/MAURICIO/Varios/IyD/IyD/ER-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E/Disco%20D/PEPC%20en%20Pablo%20Efrain%20Pedraza(Director%20de%20Contabilidad)%20(2con-01)/CIRC%20137/Supersalud/FORMATOS%20SUPER/Diciembre%202005/Archivos%20Super/Circular_016_2005%20EPS%20DICIEMBRE%20DE%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F/NUeva%20IPS/Upz_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E/Documents%20and%20Settings/hmroa/Configuraci&#243;n%20local/Archivos%20temporales%20de%20Internet/OLKD2/EQ.%20BIOMEDICO%20BD%20MTO%20Y%20ORDEN%20DE%20SERVICIO%20JULI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Users/USUARIO/Downloads/Investigacion5/c/WINDOWS/TEMP/WINDOWS/TEMP/Clinicas-HTA-DMI/borrar/EJECUTARMO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USUARIO/Downloads/Planeacionjff/hojas/TERAPIA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USUARIO/Downloads/Invest_desarr/compartir/IDE/PRESUPUESTO/PRESENTACION%2008-02-02/PPT%202002-%20PRESUPUESTO%20EFECTIVO-8-0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Users/USUARIO/Downloads/Investigacion4/mauricio/borrar/EJECUTARM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AM"/>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EF"/>
      <sheetName val="Tipo_01"/>
      <sheetName val="Plano_01"/>
      <sheetName val="Tipo_02"/>
      <sheetName val="Plano_02"/>
      <sheetName val="Tipo_03"/>
      <sheetName val="Plano_03"/>
      <sheetName val="Tipo_04"/>
      <sheetName val="Plano_04"/>
      <sheetName val="Tipo_05"/>
      <sheetName val="Plano_05"/>
      <sheetName val="Tipo_06"/>
      <sheetName val="Plano_06"/>
      <sheetName val="Tipo_07"/>
      <sheetName val="Plano_07"/>
      <sheetName val="Tipo_08"/>
      <sheetName val="Plano_08"/>
      <sheetName val="Tipo_11"/>
      <sheetName val="Plano_11"/>
      <sheetName val="Tipo_12"/>
      <sheetName val="Plano_12"/>
      <sheetName val="Tipo_13"/>
      <sheetName val="Plano_13"/>
      <sheetName val="Tipo_14"/>
      <sheetName val="Plano_14"/>
      <sheetName val="Tipo_15"/>
      <sheetName val="Plano_15"/>
      <sheetName val="Tipo_16"/>
      <sheetName val="Plano_16"/>
      <sheetName val="Tipo_17"/>
      <sheetName val="Plano_17"/>
      <sheetName val="Tipo_18"/>
      <sheetName val="Plano_18"/>
      <sheetName val="Tipo_19"/>
      <sheetName val="Plano_19"/>
      <sheetName val="Tipo_20"/>
      <sheetName val="Plano_20"/>
      <sheetName val="Tipo_21"/>
      <sheetName val="Plano_21"/>
      <sheetName val="Tipo_22"/>
      <sheetName val="Plano_22"/>
      <sheetName val="Tipo_23"/>
      <sheetName val="Plano_23"/>
      <sheetName val="Tipo_24"/>
      <sheetName val="Plano_24"/>
      <sheetName val="Tipo_27"/>
      <sheetName val="Plano_27"/>
    </sheetNames>
    <sheetDataSet>
      <sheetData sheetId="0" refreshError="1"/>
      <sheetData sheetId="1">
        <row r="3">
          <cell r="E3">
            <v>0</v>
          </cell>
          <cell r="F3" t="str">
            <v>AÑO ACTUAL</v>
          </cell>
          <cell r="G3">
            <v>0</v>
          </cell>
        </row>
        <row r="4">
          <cell r="E4" t="str">
            <v>Cir. 016</v>
          </cell>
          <cell r="F4" t="str">
            <v>Nom. Cuenta</v>
          </cell>
          <cell r="G4" t="str">
            <v>Valor</v>
          </cell>
          <cell r="I4">
            <v>1</v>
          </cell>
        </row>
        <row r="5">
          <cell r="E5">
            <v>1</v>
          </cell>
          <cell r="G5">
            <v>107676983</v>
          </cell>
        </row>
        <row r="6">
          <cell r="E6">
            <v>11</v>
          </cell>
          <cell r="G6">
            <v>33291881</v>
          </cell>
        </row>
        <row r="7">
          <cell r="E7">
            <v>1105</v>
          </cell>
          <cell r="G7">
            <v>643683</v>
          </cell>
        </row>
        <row r="8">
          <cell r="E8">
            <v>110505</v>
          </cell>
          <cell r="G8">
            <v>628653</v>
          </cell>
        </row>
        <row r="9">
          <cell r="E9">
            <v>11050501</v>
          </cell>
          <cell r="G9">
            <v>628653</v>
          </cell>
        </row>
        <row r="10">
          <cell r="E10">
            <v>1105050101</v>
          </cell>
          <cell r="G10">
            <v>628653</v>
          </cell>
        </row>
        <row r="11">
          <cell r="E11">
            <v>110505010101</v>
          </cell>
          <cell r="G11">
            <v>936</v>
          </cell>
        </row>
        <row r="12">
          <cell r="E12">
            <v>110505010102</v>
          </cell>
          <cell r="G12">
            <v>62373</v>
          </cell>
        </row>
        <row r="13">
          <cell r="E13">
            <v>110505010103</v>
          </cell>
          <cell r="G13">
            <v>565344</v>
          </cell>
        </row>
        <row r="14">
          <cell r="E14">
            <v>110510</v>
          </cell>
          <cell r="G14">
            <v>15030</v>
          </cell>
        </row>
        <row r="15">
          <cell r="E15">
            <v>11051001</v>
          </cell>
          <cell r="G15">
            <v>15030</v>
          </cell>
        </row>
        <row r="16">
          <cell r="E16">
            <v>1105100101</v>
          </cell>
          <cell r="G16">
            <v>15030</v>
          </cell>
        </row>
        <row r="17">
          <cell r="E17">
            <v>110510010101</v>
          </cell>
          <cell r="G17">
            <v>15030</v>
          </cell>
        </row>
        <row r="18">
          <cell r="E18">
            <v>1110</v>
          </cell>
          <cell r="G18">
            <v>7424157</v>
          </cell>
        </row>
        <row r="19">
          <cell r="E19">
            <v>111005</v>
          </cell>
          <cell r="G19">
            <v>7424157</v>
          </cell>
        </row>
        <row r="20">
          <cell r="E20">
            <v>11100501</v>
          </cell>
          <cell r="G20">
            <v>6900927</v>
          </cell>
        </row>
        <row r="21">
          <cell r="E21">
            <v>1110050101</v>
          </cell>
          <cell r="G21">
            <v>6900927</v>
          </cell>
        </row>
        <row r="22">
          <cell r="E22">
            <v>111005010101</v>
          </cell>
          <cell r="G22">
            <v>0</v>
          </cell>
        </row>
        <row r="23">
          <cell r="E23">
            <v>111005010102</v>
          </cell>
          <cell r="G23">
            <v>0</v>
          </cell>
        </row>
        <row r="24">
          <cell r="E24">
            <v>111005010103</v>
          </cell>
          <cell r="G24">
            <v>0</v>
          </cell>
        </row>
        <row r="25">
          <cell r="E25">
            <v>111005010105</v>
          </cell>
          <cell r="G25">
            <v>0</v>
          </cell>
        </row>
        <row r="26">
          <cell r="E26">
            <v>111005010108</v>
          </cell>
          <cell r="G26">
            <v>0</v>
          </cell>
        </row>
        <row r="27">
          <cell r="E27">
            <v>111005010109</v>
          </cell>
          <cell r="G27">
            <v>0</v>
          </cell>
        </row>
        <row r="28">
          <cell r="E28">
            <v>111005010110</v>
          </cell>
          <cell r="G28">
            <v>0</v>
          </cell>
        </row>
        <row r="29">
          <cell r="E29">
            <v>111005010111</v>
          </cell>
          <cell r="G29">
            <v>0</v>
          </cell>
        </row>
        <row r="30">
          <cell r="E30">
            <v>111005010112</v>
          </cell>
          <cell r="G30">
            <v>0</v>
          </cell>
        </row>
        <row r="31">
          <cell r="E31">
            <v>111005010113</v>
          </cell>
          <cell r="G31">
            <v>0</v>
          </cell>
        </row>
        <row r="32">
          <cell r="E32">
            <v>111005010114</v>
          </cell>
          <cell r="G32">
            <v>0</v>
          </cell>
        </row>
        <row r="33">
          <cell r="E33">
            <v>111005010115</v>
          </cell>
          <cell r="G33">
            <v>0</v>
          </cell>
        </row>
        <row r="34">
          <cell r="E34">
            <v>111005010116</v>
          </cell>
          <cell r="G34">
            <v>0</v>
          </cell>
        </row>
        <row r="35">
          <cell r="E35">
            <v>111005010117</v>
          </cell>
          <cell r="G35">
            <v>0</v>
          </cell>
        </row>
        <row r="36">
          <cell r="E36">
            <v>111005010118</v>
          </cell>
          <cell r="G36">
            <v>0</v>
          </cell>
        </row>
        <row r="37">
          <cell r="E37">
            <v>111005010119</v>
          </cell>
          <cell r="G37">
            <v>0</v>
          </cell>
        </row>
        <row r="38">
          <cell r="E38">
            <v>111005010120</v>
          </cell>
          <cell r="G38">
            <v>0</v>
          </cell>
        </row>
        <row r="39">
          <cell r="E39">
            <v>111005010121</v>
          </cell>
          <cell r="G39">
            <v>0</v>
          </cell>
        </row>
        <row r="40">
          <cell r="E40">
            <v>111005010122</v>
          </cell>
          <cell r="G40">
            <v>0</v>
          </cell>
        </row>
        <row r="41">
          <cell r="E41">
            <v>111005010123</v>
          </cell>
          <cell r="G41">
            <v>0</v>
          </cell>
        </row>
        <row r="42">
          <cell r="E42">
            <v>111005010124</v>
          </cell>
          <cell r="G42">
            <v>0</v>
          </cell>
        </row>
        <row r="43">
          <cell r="E43">
            <v>111005010125</v>
          </cell>
          <cell r="G43">
            <v>0</v>
          </cell>
        </row>
        <row r="44">
          <cell r="E44">
            <v>111005010126</v>
          </cell>
          <cell r="G44">
            <v>0</v>
          </cell>
        </row>
        <row r="45">
          <cell r="E45">
            <v>111005010127</v>
          </cell>
          <cell r="G45">
            <v>0</v>
          </cell>
        </row>
        <row r="46">
          <cell r="E46">
            <v>111005010128</v>
          </cell>
          <cell r="G46">
            <v>0</v>
          </cell>
        </row>
        <row r="47">
          <cell r="E47">
            <v>111005010129</v>
          </cell>
          <cell r="G47">
            <v>0</v>
          </cell>
        </row>
        <row r="48">
          <cell r="E48">
            <v>111005010130</v>
          </cell>
          <cell r="G48">
            <v>0</v>
          </cell>
        </row>
        <row r="49">
          <cell r="E49">
            <v>111005010131</v>
          </cell>
          <cell r="G49">
            <v>0</v>
          </cell>
        </row>
        <row r="50">
          <cell r="E50">
            <v>111005010140</v>
          </cell>
          <cell r="G50">
            <v>0</v>
          </cell>
        </row>
        <row r="51">
          <cell r="E51">
            <v>111005010143</v>
          </cell>
          <cell r="G51">
            <v>1305352</v>
          </cell>
        </row>
        <row r="52">
          <cell r="E52">
            <v>111005010144</v>
          </cell>
          <cell r="G52">
            <v>16965</v>
          </cell>
        </row>
        <row r="53">
          <cell r="E53">
            <v>111005010145</v>
          </cell>
          <cell r="G53">
            <v>0</v>
          </cell>
        </row>
        <row r="54">
          <cell r="E54">
            <v>111005010146</v>
          </cell>
          <cell r="G54">
            <v>2978462</v>
          </cell>
        </row>
        <row r="55">
          <cell r="E55">
            <v>111005010147</v>
          </cell>
          <cell r="G55">
            <v>1374534</v>
          </cell>
        </row>
        <row r="56">
          <cell r="E56">
            <v>111005010148</v>
          </cell>
          <cell r="G56">
            <v>1225614</v>
          </cell>
        </row>
        <row r="57">
          <cell r="E57">
            <v>11100502</v>
          </cell>
          <cell r="G57">
            <v>0</v>
          </cell>
        </row>
        <row r="58">
          <cell r="E58">
            <v>1110050201</v>
          </cell>
          <cell r="G58">
            <v>0</v>
          </cell>
        </row>
        <row r="59">
          <cell r="E59">
            <v>111005020101</v>
          </cell>
          <cell r="G59">
            <v>0</v>
          </cell>
        </row>
        <row r="60">
          <cell r="E60">
            <v>111005020102</v>
          </cell>
          <cell r="G60">
            <v>0</v>
          </cell>
        </row>
        <row r="61">
          <cell r="E61">
            <v>111005020103</v>
          </cell>
          <cell r="G61">
            <v>0</v>
          </cell>
        </row>
        <row r="62">
          <cell r="E62">
            <v>111005020104</v>
          </cell>
          <cell r="G62">
            <v>0</v>
          </cell>
        </row>
        <row r="63">
          <cell r="E63">
            <v>11100503</v>
          </cell>
          <cell r="G63">
            <v>0</v>
          </cell>
        </row>
        <row r="64">
          <cell r="E64">
            <v>1110050301</v>
          </cell>
          <cell r="G64">
            <v>0</v>
          </cell>
        </row>
        <row r="65">
          <cell r="E65">
            <v>111005030101</v>
          </cell>
          <cell r="G65">
            <v>0</v>
          </cell>
        </row>
        <row r="66">
          <cell r="E66">
            <v>111005030111</v>
          </cell>
          <cell r="G66">
            <v>0</v>
          </cell>
        </row>
        <row r="67">
          <cell r="E67">
            <v>111005030112</v>
          </cell>
          <cell r="G67">
            <v>0</v>
          </cell>
        </row>
        <row r="68">
          <cell r="E68">
            <v>111005030113</v>
          </cell>
          <cell r="G68">
            <v>0</v>
          </cell>
        </row>
        <row r="69">
          <cell r="E69">
            <v>111005030114</v>
          </cell>
          <cell r="G69">
            <v>0</v>
          </cell>
        </row>
        <row r="70">
          <cell r="E70">
            <v>11100506</v>
          </cell>
          <cell r="G70">
            <v>523230</v>
          </cell>
        </row>
        <row r="71">
          <cell r="E71">
            <v>1110050601</v>
          </cell>
          <cell r="G71">
            <v>523230</v>
          </cell>
        </row>
        <row r="72">
          <cell r="E72">
            <v>111005060102</v>
          </cell>
          <cell r="G72">
            <v>423019</v>
          </cell>
        </row>
        <row r="73">
          <cell r="E73">
            <v>111005060103</v>
          </cell>
          <cell r="G73">
            <v>0</v>
          </cell>
        </row>
        <row r="74">
          <cell r="E74">
            <v>111005060104</v>
          </cell>
          <cell r="G74">
            <v>5225</v>
          </cell>
        </row>
        <row r="75">
          <cell r="E75">
            <v>111005060105</v>
          </cell>
          <cell r="G75">
            <v>3832</v>
          </cell>
        </row>
        <row r="76">
          <cell r="E76">
            <v>111005060106</v>
          </cell>
          <cell r="G76">
            <v>2959</v>
          </cell>
        </row>
        <row r="77">
          <cell r="E77">
            <v>111005060107</v>
          </cell>
          <cell r="G77">
            <v>8273</v>
          </cell>
        </row>
        <row r="78">
          <cell r="E78">
            <v>111005060109</v>
          </cell>
          <cell r="G78">
            <v>40275</v>
          </cell>
        </row>
        <row r="79">
          <cell r="E79">
            <v>111005060110</v>
          </cell>
          <cell r="G79">
            <v>4211</v>
          </cell>
        </row>
        <row r="80">
          <cell r="E80">
            <v>111005060111</v>
          </cell>
          <cell r="G80">
            <v>379</v>
          </cell>
        </row>
        <row r="81">
          <cell r="E81">
            <v>111005060112</v>
          </cell>
          <cell r="G81">
            <v>25851</v>
          </cell>
        </row>
        <row r="82">
          <cell r="E82">
            <v>111005060116</v>
          </cell>
          <cell r="G82">
            <v>449</v>
          </cell>
        </row>
        <row r="83">
          <cell r="E83">
            <v>111005060117</v>
          </cell>
          <cell r="G83">
            <v>8757</v>
          </cell>
        </row>
        <row r="84">
          <cell r="E84">
            <v>111020</v>
          </cell>
          <cell r="G84">
            <v>0</v>
          </cell>
        </row>
        <row r="85">
          <cell r="E85">
            <v>11102002</v>
          </cell>
          <cell r="G85">
            <v>0</v>
          </cell>
        </row>
        <row r="86">
          <cell r="E86">
            <v>1110200201</v>
          </cell>
          <cell r="G86">
            <v>0</v>
          </cell>
        </row>
        <row r="87">
          <cell r="E87">
            <v>111020020101</v>
          </cell>
          <cell r="G87">
            <v>0</v>
          </cell>
        </row>
        <row r="88">
          <cell r="E88">
            <v>111020020114</v>
          </cell>
          <cell r="G88">
            <v>0</v>
          </cell>
        </row>
        <row r="89">
          <cell r="E89">
            <v>1115</v>
          </cell>
          <cell r="G89">
            <v>0</v>
          </cell>
        </row>
        <row r="90">
          <cell r="E90">
            <v>111505</v>
          </cell>
          <cell r="G90">
            <v>0</v>
          </cell>
        </row>
        <row r="91">
          <cell r="E91">
            <v>11150501</v>
          </cell>
          <cell r="G91">
            <v>0</v>
          </cell>
        </row>
        <row r="92">
          <cell r="E92">
            <v>1115050101</v>
          </cell>
          <cell r="G92">
            <v>0</v>
          </cell>
        </row>
        <row r="93">
          <cell r="E93">
            <v>111505010101</v>
          </cell>
          <cell r="G93">
            <v>0</v>
          </cell>
        </row>
        <row r="94">
          <cell r="E94">
            <v>1120</v>
          </cell>
          <cell r="G94">
            <v>25224041</v>
          </cell>
        </row>
        <row r="95">
          <cell r="E95">
            <v>112005</v>
          </cell>
          <cell r="G95">
            <v>25224041</v>
          </cell>
        </row>
        <row r="96">
          <cell r="E96">
            <v>11200501</v>
          </cell>
          <cell r="G96">
            <v>9333291</v>
          </cell>
        </row>
        <row r="97">
          <cell r="E97">
            <v>1120050101</v>
          </cell>
          <cell r="G97">
            <v>9333291</v>
          </cell>
        </row>
        <row r="98">
          <cell r="E98">
            <v>112005010102</v>
          </cell>
          <cell r="G98">
            <v>0</v>
          </cell>
        </row>
        <row r="99">
          <cell r="E99">
            <v>112005010104</v>
          </cell>
          <cell r="G99">
            <v>0</v>
          </cell>
        </row>
        <row r="100">
          <cell r="E100">
            <v>112005010105</v>
          </cell>
          <cell r="G100">
            <v>0</v>
          </cell>
        </row>
        <row r="101">
          <cell r="E101">
            <v>112005010106</v>
          </cell>
          <cell r="G101">
            <v>0</v>
          </cell>
        </row>
        <row r="102">
          <cell r="E102">
            <v>112005010108</v>
          </cell>
          <cell r="G102">
            <v>0</v>
          </cell>
        </row>
        <row r="103">
          <cell r="E103">
            <v>112005010110</v>
          </cell>
          <cell r="G103">
            <v>0</v>
          </cell>
        </row>
        <row r="104">
          <cell r="E104">
            <v>112005010121</v>
          </cell>
          <cell r="G104">
            <v>0</v>
          </cell>
        </row>
        <row r="105">
          <cell r="E105">
            <v>112005010122</v>
          </cell>
          <cell r="G105">
            <v>2673647</v>
          </cell>
        </row>
        <row r="106">
          <cell r="E106">
            <v>112005010123</v>
          </cell>
          <cell r="G106">
            <v>16773</v>
          </cell>
        </row>
        <row r="107">
          <cell r="E107">
            <v>112005010124</v>
          </cell>
          <cell r="G107">
            <v>6414520</v>
          </cell>
        </row>
        <row r="108">
          <cell r="E108">
            <v>112005010125</v>
          </cell>
          <cell r="G108">
            <v>228351</v>
          </cell>
        </row>
        <row r="109">
          <cell r="E109">
            <v>11200506</v>
          </cell>
          <cell r="G109">
            <v>15890750</v>
          </cell>
        </row>
        <row r="110">
          <cell r="E110">
            <v>1120050601</v>
          </cell>
          <cell r="G110">
            <v>15890750</v>
          </cell>
        </row>
        <row r="111">
          <cell r="E111">
            <v>112005060101</v>
          </cell>
          <cell r="G111">
            <v>29330</v>
          </cell>
        </row>
        <row r="112">
          <cell r="E112">
            <v>112005060102</v>
          </cell>
          <cell r="G112">
            <v>4545891</v>
          </cell>
        </row>
        <row r="113">
          <cell r="E113">
            <v>112005060103</v>
          </cell>
          <cell r="G113">
            <v>0</v>
          </cell>
        </row>
        <row r="114">
          <cell r="E114">
            <v>112005060104</v>
          </cell>
          <cell r="G114">
            <v>11315529</v>
          </cell>
        </row>
        <row r="115">
          <cell r="E115">
            <v>12</v>
          </cell>
          <cell r="G115">
            <v>734009</v>
          </cell>
        </row>
        <row r="116">
          <cell r="E116">
            <v>1205</v>
          </cell>
          <cell r="G116">
            <v>568580</v>
          </cell>
        </row>
        <row r="117">
          <cell r="E117">
            <v>120565</v>
          </cell>
          <cell r="G117">
            <v>413998</v>
          </cell>
        </row>
        <row r="118">
          <cell r="E118">
            <v>12056501</v>
          </cell>
          <cell r="G118">
            <v>413998</v>
          </cell>
        </row>
        <row r="119">
          <cell r="E119">
            <v>1205650101</v>
          </cell>
          <cell r="G119">
            <v>292000</v>
          </cell>
        </row>
        <row r="120">
          <cell r="E120">
            <v>120565010101</v>
          </cell>
          <cell r="G120">
            <v>292000</v>
          </cell>
        </row>
        <row r="121">
          <cell r="E121">
            <v>1205650103</v>
          </cell>
          <cell r="G121">
            <v>121998</v>
          </cell>
        </row>
        <row r="122">
          <cell r="E122">
            <v>120565010301</v>
          </cell>
          <cell r="G122">
            <v>121998</v>
          </cell>
        </row>
        <row r="123">
          <cell r="E123">
            <v>120599</v>
          </cell>
          <cell r="G123">
            <v>154582</v>
          </cell>
        </row>
        <row r="124">
          <cell r="E124">
            <v>12059901</v>
          </cell>
          <cell r="G124">
            <v>154582</v>
          </cell>
        </row>
        <row r="125">
          <cell r="E125">
            <v>1205990101</v>
          </cell>
          <cell r="G125">
            <v>154582</v>
          </cell>
        </row>
        <row r="126">
          <cell r="E126">
            <v>120599010101</v>
          </cell>
          <cell r="G126">
            <v>154582</v>
          </cell>
        </row>
        <row r="127">
          <cell r="E127">
            <v>1255</v>
          </cell>
          <cell r="G127">
            <v>250000</v>
          </cell>
        </row>
        <row r="128">
          <cell r="E128">
            <v>125505</v>
          </cell>
          <cell r="G128">
            <v>250000</v>
          </cell>
        </row>
        <row r="129">
          <cell r="E129">
            <v>12550501</v>
          </cell>
          <cell r="G129">
            <v>250000</v>
          </cell>
        </row>
        <row r="130">
          <cell r="E130">
            <v>1255050101</v>
          </cell>
          <cell r="G130">
            <v>250000</v>
          </cell>
        </row>
        <row r="131">
          <cell r="E131">
            <v>125505010101</v>
          </cell>
          <cell r="G131">
            <v>250000</v>
          </cell>
        </row>
        <row r="132">
          <cell r="E132">
            <v>12250502</v>
          </cell>
          <cell r="G132">
            <v>0</v>
          </cell>
        </row>
        <row r="133">
          <cell r="E133">
            <v>1225050201</v>
          </cell>
          <cell r="G133">
            <v>0</v>
          </cell>
        </row>
        <row r="134">
          <cell r="E134">
            <v>122505020101</v>
          </cell>
          <cell r="G134">
            <v>0</v>
          </cell>
        </row>
        <row r="135">
          <cell r="E135">
            <v>1235</v>
          </cell>
          <cell r="G135">
            <v>0</v>
          </cell>
        </row>
        <row r="136">
          <cell r="E136">
            <v>123565</v>
          </cell>
          <cell r="G136">
            <v>0</v>
          </cell>
        </row>
        <row r="137">
          <cell r="E137">
            <v>12356501</v>
          </cell>
          <cell r="G137">
            <v>0</v>
          </cell>
        </row>
        <row r="138">
          <cell r="E138">
            <v>1235650101</v>
          </cell>
          <cell r="G138">
            <v>0</v>
          </cell>
        </row>
        <row r="139">
          <cell r="E139">
            <v>123565010101</v>
          </cell>
          <cell r="G139">
            <v>0</v>
          </cell>
        </row>
        <row r="140">
          <cell r="E140">
            <v>123595</v>
          </cell>
          <cell r="G140">
            <v>0</v>
          </cell>
        </row>
        <row r="141">
          <cell r="E141">
            <v>12359501</v>
          </cell>
          <cell r="G141">
            <v>0</v>
          </cell>
        </row>
        <row r="142">
          <cell r="E142">
            <v>1235950101</v>
          </cell>
          <cell r="G142">
            <v>0</v>
          </cell>
        </row>
        <row r="143">
          <cell r="E143">
            <v>123595010101</v>
          </cell>
          <cell r="G143">
            <v>0</v>
          </cell>
        </row>
        <row r="144">
          <cell r="E144">
            <v>1245</v>
          </cell>
          <cell r="G144">
            <v>0</v>
          </cell>
        </row>
        <row r="145">
          <cell r="E145">
            <v>124505</v>
          </cell>
          <cell r="G145">
            <v>0</v>
          </cell>
        </row>
        <row r="146">
          <cell r="E146">
            <v>12450501</v>
          </cell>
          <cell r="G146">
            <v>0</v>
          </cell>
        </row>
        <row r="147">
          <cell r="E147">
            <v>1245050101</v>
          </cell>
          <cell r="G147">
            <v>0</v>
          </cell>
        </row>
        <row r="148">
          <cell r="E148">
            <v>124505010101</v>
          </cell>
          <cell r="G148">
            <v>0</v>
          </cell>
        </row>
        <row r="149">
          <cell r="E149">
            <v>124505010102</v>
          </cell>
          <cell r="G149">
            <v>0</v>
          </cell>
        </row>
        <row r="150">
          <cell r="E150">
            <v>124505010103</v>
          </cell>
          <cell r="G150">
            <v>0</v>
          </cell>
        </row>
        <row r="151">
          <cell r="E151">
            <v>124505010104</v>
          </cell>
          <cell r="G151">
            <v>0</v>
          </cell>
        </row>
        <row r="152">
          <cell r="E152">
            <v>124505010105</v>
          </cell>
          <cell r="G152">
            <v>0</v>
          </cell>
        </row>
        <row r="153">
          <cell r="E153">
            <v>1255</v>
          </cell>
          <cell r="G153">
            <v>0</v>
          </cell>
        </row>
        <row r="154">
          <cell r="E154">
            <v>125501</v>
          </cell>
          <cell r="G154">
            <v>0</v>
          </cell>
        </row>
        <row r="155">
          <cell r="E155">
            <v>12550101</v>
          </cell>
          <cell r="G155">
            <v>0</v>
          </cell>
        </row>
        <row r="156">
          <cell r="E156">
            <v>1255010101</v>
          </cell>
          <cell r="G156">
            <v>0</v>
          </cell>
        </row>
        <row r="157">
          <cell r="E157">
            <v>125501010101</v>
          </cell>
          <cell r="G157">
            <v>0</v>
          </cell>
        </row>
        <row r="158">
          <cell r="E158">
            <v>125520</v>
          </cell>
          <cell r="G158">
            <v>0</v>
          </cell>
        </row>
        <row r="159">
          <cell r="E159">
            <v>12552001</v>
          </cell>
          <cell r="G159">
            <v>0</v>
          </cell>
        </row>
        <row r="160">
          <cell r="E160">
            <v>1255200101</v>
          </cell>
          <cell r="G160">
            <v>0</v>
          </cell>
        </row>
        <row r="161">
          <cell r="E161">
            <v>125520010101</v>
          </cell>
          <cell r="G161">
            <v>0</v>
          </cell>
        </row>
        <row r="162">
          <cell r="E162">
            <v>1295</v>
          </cell>
          <cell r="G162">
            <v>0</v>
          </cell>
        </row>
        <row r="163">
          <cell r="E163">
            <v>129501</v>
          </cell>
          <cell r="G163">
            <v>0</v>
          </cell>
        </row>
        <row r="164">
          <cell r="E164">
            <v>12950101</v>
          </cell>
          <cell r="G164">
            <v>0</v>
          </cell>
        </row>
        <row r="165">
          <cell r="E165">
            <v>1295010101</v>
          </cell>
          <cell r="G165">
            <v>0</v>
          </cell>
        </row>
        <row r="166">
          <cell r="E166">
            <v>129501010101</v>
          </cell>
          <cell r="G166">
            <v>0</v>
          </cell>
        </row>
        <row r="167">
          <cell r="E167">
            <v>129501010102</v>
          </cell>
          <cell r="G167">
            <v>0</v>
          </cell>
        </row>
        <row r="168">
          <cell r="E168">
            <v>1299</v>
          </cell>
          <cell r="G168">
            <v>-84571</v>
          </cell>
        </row>
        <row r="169">
          <cell r="E169">
            <v>129905</v>
          </cell>
          <cell r="G169">
            <v>-84571</v>
          </cell>
        </row>
        <row r="170">
          <cell r="E170">
            <v>12990501</v>
          </cell>
          <cell r="G170">
            <v>-84571</v>
          </cell>
        </row>
        <row r="171">
          <cell r="E171">
            <v>1299050101</v>
          </cell>
          <cell r="G171">
            <v>-84571</v>
          </cell>
        </row>
        <row r="172">
          <cell r="E172">
            <v>129905010101</v>
          </cell>
          <cell r="G172">
            <v>-84571</v>
          </cell>
        </row>
        <row r="173">
          <cell r="E173">
            <v>13</v>
          </cell>
          <cell r="G173">
            <v>70811639</v>
          </cell>
        </row>
        <row r="174">
          <cell r="E174">
            <v>1305</v>
          </cell>
          <cell r="G174">
            <v>70139646</v>
          </cell>
        </row>
        <row r="175">
          <cell r="E175">
            <v>130505</v>
          </cell>
          <cell r="G175">
            <v>0</v>
          </cell>
        </row>
        <row r="176">
          <cell r="E176">
            <v>13050501</v>
          </cell>
          <cell r="G176">
            <v>0</v>
          </cell>
        </row>
        <row r="177">
          <cell r="E177">
            <v>1305050101</v>
          </cell>
          <cell r="G177">
            <v>0</v>
          </cell>
        </row>
        <row r="178">
          <cell r="E178">
            <v>130505010101</v>
          </cell>
          <cell r="G178">
            <v>0</v>
          </cell>
        </row>
        <row r="179">
          <cell r="E179">
            <v>130515</v>
          </cell>
          <cell r="G179">
            <v>70139646</v>
          </cell>
        </row>
        <row r="180">
          <cell r="E180">
            <v>13051501</v>
          </cell>
          <cell r="G180">
            <v>4503</v>
          </cell>
        </row>
        <row r="181">
          <cell r="E181">
            <v>1305150101</v>
          </cell>
          <cell r="G181">
            <v>4503</v>
          </cell>
        </row>
        <row r="182">
          <cell r="E182">
            <v>130515010101</v>
          </cell>
          <cell r="G182">
            <v>4503</v>
          </cell>
        </row>
        <row r="183">
          <cell r="E183">
            <v>13051502</v>
          </cell>
          <cell r="G183">
            <v>0</v>
          </cell>
        </row>
        <row r="184">
          <cell r="E184">
            <v>1305150201</v>
          </cell>
          <cell r="G184">
            <v>0</v>
          </cell>
        </row>
        <row r="185">
          <cell r="E185">
            <v>130515020102</v>
          </cell>
          <cell r="G185">
            <v>0</v>
          </cell>
        </row>
        <row r="186">
          <cell r="E186">
            <v>13051506</v>
          </cell>
          <cell r="G186">
            <v>346579</v>
          </cell>
        </row>
        <row r="187">
          <cell r="E187">
            <v>1305150601</v>
          </cell>
          <cell r="G187">
            <v>346579</v>
          </cell>
        </row>
        <row r="188">
          <cell r="E188">
            <v>130515060101</v>
          </cell>
          <cell r="G188">
            <v>346579</v>
          </cell>
        </row>
        <row r="189">
          <cell r="E189">
            <v>13051508</v>
          </cell>
          <cell r="G189">
            <v>23651</v>
          </cell>
        </row>
        <row r="190">
          <cell r="E190">
            <v>1305150801</v>
          </cell>
          <cell r="G190">
            <v>23651</v>
          </cell>
        </row>
        <row r="191">
          <cell r="E191">
            <v>130515080101</v>
          </cell>
          <cell r="G191">
            <v>23651</v>
          </cell>
        </row>
        <row r="192">
          <cell r="E192">
            <v>130515080102</v>
          </cell>
          <cell r="G192">
            <v>0</v>
          </cell>
        </row>
        <row r="193">
          <cell r="E193">
            <v>13051512</v>
          </cell>
          <cell r="G193">
            <v>78613</v>
          </cell>
        </row>
        <row r="194">
          <cell r="E194">
            <v>1305151201</v>
          </cell>
          <cell r="G194">
            <v>78613</v>
          </cell>
        </row>
        <row r="195">
          <cell r="E195">
            <v>130515120101</v>
          </cell>
          <cell r="G195">
            <v>78613</v>
          </cell>
        </row>
        <row r="196">
          <cell r="E196">
            <v>13051514</v>
          </cell>
          <cell r="G196">
            <v>69686300</v>
          </cell>
        </row>
        <row r="197">
          <cell r="E197">
            <v>1305151401</v>
          </cell>
          <cell r="G197">
            <v>3947597</v>
          </cell>
        </row>
        <row r="198">
          <cell r="E198">
            <v>130515140101</v>
          </cell>
          <cell r="G198">
            <v>3947597</v>
          </cell>
        </row>
        <row r="199">
          <cell r="E199">
            <v>130515140102</v>
          </cell>
          <cell r="G199">
            <v>0</v>
          </cell>
        </row>
        <row r="200">
          <cell r="E200">
            <v>130515140103</v>
          </cell>
          <cell r="G200">
            <v>0</v>
          </cell>
        </row>
        <row r="201">
          <cell r="E201">
            <v>1305151402</v>
          </cell>
          <cell r="G201">
            <v>141015</v>
          </cell>
        </row>
        <row r="202">
          <cell r="E202">
            <v>130515140201</v>
          </cell>
          <cell r="G202">
            <v>141015</v>
          </cell>
        </row>
        <row r="203">
          <cell r="E203">
            <v>130515140202</v>
          </cell>
          <cell r="G203">
            <v>0</v>
          </cell>
        </row>
        <row r="204">
          <cell r="E204">
            <v>1305151403</v>
          </cell>
          <cell r="G204">
            <v>5403404</v>
          </cell>
        </row>
        <row r="205">
          <cell r="E205">
            <v>130515140301</v>
          </cell>
          <cell r="G205">
            <v>5392346</v>
          </cell>
        </row>
        <row r="206">
          <cell r="E206">
            <v>130515140302</v>
          </cell>
          <cell r="G206">
            <v>11058</v>
          </cell>
        </row>
        <row r="207">
          <cell r="E207">
            <v>1305151404</v>
          </cell>
          <cell r="G207">
            <v>57617257</v>
          </cell>
        </row>
        <row r="208">
          <cell r="E208">
            <v>130515140401</v>
          </cell>
          <cell r="G208">
            <v>34001012</v>
          </cell>
        </row>
        <row r="209">
          <cell r="E209">
            <v>130515140402</v>
          </cell>
          <cell r="G209">
            <v>11133080</v>
          </cell>
        </row>
        <row r="210">
          <cell r="E210">
            <v>130515140403</v>
          </cell>
          <cell r="G210">
            <v>9850382</v>
          </cell>
        </row>
        <row r="211">
          <cell r="E211">
            <v>130515140404</v>
          </cell>
          <cell r="G211">
            <v>2632783</v>
          </cell>
        </row>
        <row r="212">
          <cell r="E212">
            <v>1305151405</v>
          </cell>
          <cell r="G212">
            <v>2577027</v>
          </cell>
        </row>
        <row r="213">
          <cell r="E213">
            <v>130515140501</v>
          </cell>
          <cell r="G213">
            <v>2564242</v>
          </cell>
        </row>
        <row r="214">
          <cell r="E214">
            <v>130515140502</v>
          </cell>
          <cell r="G214">
            <v>12785</v>
          </cell>
        </row>
        <row r="215">
          <cell r="E215">
            <v>1320</v>
          </cell>
          <cell r="G215">
            <v>46995</v>
          </cell>
        </row>
        <row r="216">
          <cell r="E216">
            <v>132005</v>
          </cell>
          <cell r="G216">
            <v>46995</v>
          </cell>
        </row>
        <row r="217">
          <cell r="E217">
            <v>13200501</v>
          </cell>
          <cell r="G217">
            <v>46995</v>
          </cell>
        </row>
        <row r="218">
          <cell r="E218">
            <v>1320050101</v>
          </cell>
          <cell r="G218">
            <v>3673</v>
          </cell>
        </row>
        <row r="219">
          <cell r="E219">
            <v>132005010101</v>
          </cell>
          <cell r="G219">
            <v>0</v>
          </cell>
        </row>
        <row r="220">
          <cell r="E220">
            <v>132005010102</v>
          </cell>
          <cell r="G220">
            <v>3673</v>
          </cell>
        </row>
        <row r="221">
          <cell r="E221">
            <v>132005010103</v>
          </cell>
          <cell r="G221">
            <v>0</v>
          </cell>
        </row>
        <row r="222">
          <cell r="E222">
            <v>132005010104</v>
          </cell>
          <cell r="G222">
            <v>0</v>
          </cell>
        </row>
        <row r="223">
          <cell r="E223">
            <v>132005010106</v>
          </cell>
          <cell r="G223">
            <v>0</v>
          </cell>
        </row>
        <row r="224">
          <cell r="E224">
            <v>132005010107</v>
          </cell>
          <cell r="G224">
            <v>0</v>
          </cell>
        </row>
        <row r="225">
          <cell r="E225">
            <v>1320050102</v>
          </cell>
          <cell r="G225">
            <v>31</v>
          </cell>
        </row>
        <row r="226">
          <cell r="E226">
            <v>132005010201</v>
          </cell>
          <cell r="G226">
            <v>0</v>
          </cell>
        </row>
        <row r="227">
          <cell r="E227">
            <v>132005010202</v>
          </cell>
          <cell r="G227">
            <v>31</v>
          </cell>
        </row>
        <row r="228">
          <cell r="E228">
            <v>1320050103</v>
          </cell>
          <cell r="G228">
            <v>0</v>
          </cell>
        </row>
        <row r="229">
          <cell r="E229">
            <v>132005010302</v>
          </cell>
          <cell r="G229">
            <v>0</v>
          </cell>
        </row>
        <row r="230">
          <cell r="E230">
            <v>132005010303</v>
          </cell>
          <cell r="G230">
            <v>0</v>
          </cell>
        </row>
        <row r="231">
          <cell r="E231">
            <v>132005010304</v>
          </cell>
          <cell r="G231">
            <v>0</v>
          </cell>
        </row>
        <row r="232">
          <cell r="E232">
            <v>1320050104</v>
          </cell>
          <cell r="G232">
            <v>13885</v>
          </cell>
        </row>
        <row r="233">
          <cell r="E233">
            <v>132005010401</v>
          </cell>
          <cell r="G233">
            <v>13885</v>
          </cell>
        </row>
        <row r="234">
          <cell r="E234">
            <v>132005010402</v>
          </cell>
          <cell r="G234">
            <v>0</v>
          </cell>
        </row>
        <row r="235">
          <cell r="E235">
            <v>132005010403</v>
          </cell>
          <cell r="G235">
            <v>0</v>
          </cell>
        </row>
        <row r="236">
          <cell r="E236">
            <v>1320050105</v>
          </cell>
          <cell r="G236">
            <v>7654</v>
          </cell>
        </row>
        <row r="237">
          <cell r="E237">
            <v>132005010501</v>
          </cell>
          <cell r="G237">
            <v>0</v>
          </cell>
        </row>
        <row r="238">
          <cell r="E238">
            <v>132005010502</v>
          </cell>
          <cell r="G238">
            <v>7654</v>
          </cell>
        </row>
        <row r="239">
          <cell r="E239">
            <v>132005010503</v>
          </cell>
          <cell r="G239">
            <v>0</v>
          </cell>
        </row>
        <row r="240">
          <cell r="E240">
            <v>132005010504</v>
          </cell>
          <cell r="G240">
            <v>0</v>
          </cell>
        </row>
        <row r="241">
          <cell r="E241">
            <v>1320050106</v>
          </cell>
          <cell r="G241">
            <v>0</v>
          </cell>
        </row>
        <row r="242">
          <cell r="E242">
            <v>132005010601</v>
          </cell>
          <cell r="G242">
            <v>0</v>
          </cell>
        </row>
        <row r="243">
          <cell r="E243">
            <v>132005010602</v>
          </cell>
          <cell r="G243">
            <v>0</v>
          </cell>
        </row>
        <row r="244">
          <cell r="E244">
            <v>1320050107</v>
          </cell>
          <cell r="G244">
            <v>0</v>
          </cell>
        </row>
        <row r="245">
          <cell r="E245">
            <v>132005010701</v>
          </cell>
          <cell r="G245">
            <v>0</v>
          </cell>
        </row>
        <row r="246">
          <cell r="E246">
            <v>1320050108</v>
          </cell>
          <cell r="G246">
            <v>1333</v>
          </cell>
        </row>
        <row r="247">
          <cell r="E247">
            <v>132005010801</v>
          </cell>
          <cell r="G247">
            <v>1333</v>
          </cell>
        </row>
        <row r="248">
          <cell r="E248">
            <v>1320050109</v>
          </cell>
          <cell r="G248">
            <v>20419</v>
          </cell>
        </row>
        <row r="249">
          <cell r="E249">
            <v>132005010901</v>
          </cell>
          <cell r="G249">
            <v>20419</v>
          </cell>
        </row>
        <row r="250">
          <cell r="E250">
            <v>1320050110</v>
          </cell>
          <cell r="G250">
            <v>0</v>
          </cell>
        </row>
        <row r="251">
          <cell r="E251">
            <v>132005011001</v>
          </cell>
          <cell r="G251">
            <v>0</v>
          </cell>
        </row>
        <row r="252">
          <cell r="E252">
            <v>1320050111</v>
          </cell>
          <cell r="G252">
            <v>0</v>
          </cell>
        </row>
        <row r="253">
          <cell r="E253">
            <v>132005011101</v>
          </cell>
          <cell r="G253">
            <v>0</v>
          </cell>
        </row>
        <row r="254">
          <cell r="E254">
            <v>1320050112</v>
          </cell>
          <cell r="G254">
            <v>0</v>
          </cell>
        </row>
        <row r="255">
          <cell r="E255">
            <v>132005011201</v>
          </cell>
          <cell r="G255">
            <v>0</v>
          </cell>
        </row>
        <row r="256">
          <cell r="E256">
            <v>1320050113</v>
          </cell>
          <cell r="G256">
            <v>0</v>
          </cell>
        </row>
        <row r="257">
          <cell r="E257">
            <v>132005011301</v>
          </cell>
          <cell r="G257">
            <v>0</v>
          </cell>
        </row>
        <row r="258">
          <cell r="E258">
            <v>1330</v>
          </cell>
          <cell r="G258">
            <v>140698</v>
          </cell>
        </row>
        <row r="259">
          <cell r="E259">
            <v>133005</v>
          </cell>
          <cell r="G259">
            <v>138885</v>
          </cell>
        </row>
        <row r="260">
          <cell r="E260">
            <v>13300501</v>
          </cell>
          <cell r="G260">
            <v>138885</v>
          </cell>
        </row>
        <row r="261">
          <cell r="E261">
            <v>1330050101</v>
          </cell>
          <cell r="G261">
            <v>138885</v>
          </cell>
        </row>
        <row r="262">
          <cell r="E262">
            <v>133005010101</v>
          </cell>
          <cell r="G262">
            <v>138885</v>
          </cell>
        </row>
        <row r="263">
          <cell r="E263">
            <v>133010</v>
          </cell>
          <cell r="G263">
            <v>0</v>
          </cell>
        </row>
        <row r="264">
          <cell r="E264">
            <v>13301001</v>
          </cell>
          <cell r="G264">
            <v>0</v>
          </cell>
        </row>
        <row r="265">
          <cell r="E265">
            <v>1330100101</v>
          </cell>
          <cell r="G265">
            <v>0</v>
          </cell>
        </row>
        <row r="266">
          <cell r="E266">
            <v>133010010101</v>
          </cell>
          <cell r="G266">
            <v>0</v>
          </cell>
        </row>
        <row r="267">
          <cell r="E267">
            <v>133015</v>
          </cell>
          <cell r="G267">
            <v>1813</v>
          </cell>
        </row>
        <row r="268">
          <cell r="E268">
            <v>13301501</v>
          </cell>
          <cell r="G268">
            <v>1813</v>
          </cell>
        </row>
        <row r="269">
          <cell r="E269">
            <v>1330150101</v>
          </cell>
          <cell r="G269">
            <v>1813</v>
          </cell>
        </row>
        <row r="270">
          <cell r="E270">
            <v>133015010101</v>
          </cell>
          <cell r="G270">
            <v>0</v>
          </cell>
        </row>
        <row r="271">
          <cell r="E271">
            <v>133015010102</v>
          </cell>
          <cell r="G271">
            <v>479</v>
          </cell>
        </row>
        <row r="272">
          <cell r="E272">
            <v>133015010103</v>
          </cell>
          <cell r="G272">
            <v>1334</v>
          </cell>
        </row>
        <row r="273">
          <cell r="E273">
            <v>133095</v>
          </cell>
          <cell r="G273">
            <v>0</v>
          </cell>
        </row>
        <row r="274">
          <cell r="E274">
            <v>13309501</v>
          </cell>
          <cell r="G274">
            <v>0</v>
          </cell>
        </row>
        <row r="275">
          <cell r="E275">
            <v>1330950101</v>
          </cell>
          <cell r="G275">
            <v>0</v>
          </cell>
        </row>
        <row r="276">
          <cell r="E276">
            <v>133095010101</v>
          </cell>
          <cell r="G276">
            <v>0</v>
          </cell>
        </row>
        <row r="277">
          <cell r="E277">
            <v>133095010102</v>
          </cell>
          <cell r="G277">
            <v>0</v>
          </cell>
        </row>
        <row r="278">
          <cell r="E278">
            <v>1345</v>
          </cell>
          <cell r="G278">
            <v>2785</v>
          </cell>
        </row>
        <row r="279">
          <cell r="E279">
            <v>134510</v>
          </cell>
          <cell r="G279">
            <v>2785</v>
          </cell>
        </row>
        <row r="280">
          <cell r="E280">
            <v>13451001</v>
          </cell>
          <cell r="G280">
            <v>2785</v>
          </cell>
        </row>
        <row r="281">
          <cell r="E281">
            <v>1345100101</v>
          </cell>
          <cell r="G281">
            <v>2785</v>
          </cell>
        </row>
        <row r="282">
          <cell r="E282">
            <v>134510010101</v>
          </cell>
          <cell r="G282">
            <v>2785</v>
          </cell>
        </row>
        <row r="283">
          <cell r="E283">
            <v>134510010102</v>
          </cell>
          <cell r="G283">
            <v>0</v>
          </cell>
        </row>
        <row r="284">
          <cell r="E284">
            <v>134555</v>
          </cell>
          <cell r="G284">
            <v>0</v>
          </cell>
        </row>
        <row r="285">
          <cell r="E285">
            <v>13455530</v>
          </cell>
          <cell r="G285">
            <v>0</v>
          </cell>
        </row>
        <row r="286">
          <cell r="E286">
            <v>1345553001</v>
          </cell>
          <cell r="G286">
            <v>0</v>
          </cell>
        </row>
        <row r="287">
          <cell r="E287">
            <v>134555300104</v>
          </cell>
          <cell r="G287">
            <v>0</v>
          </cell>
        </row>
        <row r="288">
          <cell r="E288">
            <v>1355</v>
          </cell>
          <cell r="G288">
            <v>249374</v>
          </cell>
        </row>
        <row r="289">
          <cell r="E289">
            <v>135505</v>
          </cell>
          <cell r="G289">
            <v>244419</v>
          </cell>
        </row>
        <row r="290">
          <cell r="E290">
            <v>13550501</v>
          </cell>
          <cell r="G290">
            <v>244419</v>
          </cell>
        </row>
        <row r="291">
          <cell r="E291">
            <v>1355050101</v>
          </cell>
          <cell r="G291">
            <v>244419</v>
          </cell>
        </row>
        <row r="292">
          <cell r="E292">
            <v>135505010101</v>
          </cell>
          <cell r="G292">
            <v>0</v>
          </cell>
        </row>
        <row r="293">
          <cell r="E293">
            <v>135505010102</v>
          </cell>
          <cell r="G293">
            <v>0</v>
          </cell>
        </row>
        <row r="294">
          <cell r="E294">
            <v>135505010103</v>
          </cell>
          <cell r="G294">
            <v>244419</v>
          </cell>
        </row>
        <row r="295">
          <cell r="E295">
            <v>135510</v>
          </cell>
          <cell r="G295">
            <v>4955</v>
          </cell>
        </row>
        <row r="296">
          <cell r="E296">
            <v>13551001</v>
          </cell>
          <cell r="G296">
            <v>4955</v>
          </cell>
        </row>
        <row r="297">
          <cell r="E297">
            <v>1355100101</v>
          </cell>
          <cell r="G297">
            <v>4955</v>
          </cell>
        </row>
        <row r="298">
          <cell r="E298">
            <v>135510010101</v>
          </cell>
          <cell r="G298">
            <v>4955</v>
          </cell>
        </row>
        <row r="299">
          <cell r="E299">
            <v>135515</v>
          </cell>
          <cell r="G299">
            <v>0</v>
          </cell>
        </row>
        <row r="300">
          <cell r="E300">
            <v>13551501</v>
          </cell>
          <cell r="G300">
            <v>0</v>
          </cell>
        </row>
        <row r="301">
          <cell r="E301">
            <v>1355150101</v>
          </cell>
          <cell r="G301">
            <v>0</v>
          </cell>
        </row>
        <row r="302">
          <cell r="E302">
            <v>135515010101</v>
          </cell>
          <cell r="G302">
            <v>0</v>
          </cell>
        </row>
        <row r="303">
          <cell r="E303">
            <v>135515010102</v>
          </cell>
          <cell r="G303">
            <v>0</v>
          </cell>
        </row>
        <row r="304">
          <cell r="E304">
            <v>135515010103</v>
          </cell>
          <cell r="G304">
            <v>0</v>
          </cell>
        </row>
        <row r="305">
          <cell r="E305">
            <v>135515010104</v>
          </cell>
          <cell r="G305">
            <v>0</v>
          </cell>
        </row>
        <row r="306">
          <cell r="E306">
            <v>135515010105</v>
          </cell>
          <cell r="G306">
            <v>0</v>
          </cell>
        </row>
        <row r="307">
          <cell r="E307">
            <v>135515010106</v>
          </cell>
          <cell r="G307">
            <v>0</v>
          </cell>
        </row>
        <row r="308">
          <cell r="E308">
            <v>135530</v>
          </cell>
          <cell r="G308">
            <v>0</v>
          </cell>
        </row>
        <row r="309">
          <cell r="E309">
            <v>13553001</v>
          </cell>
          <cell r="G309">
            <v>0</v>
          </cell>
        </row>
        <row r="310">
          <cell r="E310">
            <v>1355300101</v>
          </cell>
          <cell r="G310">
            <v>0</v>
          </cell>
        </row>
        <row r="311">
          <cell r="E311">
            <v>135530010101</v>
          </cell>
          <cell r="G311">
            <v>0</v>
          </cell>
        </row>
        <row r="312">
          <cell r="E312">
            <v>135595</v>
          </cell>
          <cell r="G312">
            <v>0</v>
          </cell>
        </row>
        <row r="313">
          <cell r="E313">
            <v>13559501</v>
          </cell>
          <cell r="G313">
            <v>0</v>
          </cell>
        </row>
        <row r="314">
          <cell r="E314">
            <v>1355950101</v>
          </cell>
          <cell r="G314">
            <v>0</v>
          </cell>
        </row>
        <row r="315">
          <cell r="E315">
            <v>135595010101</v>
          </cell>
          <cell r="G315">
            <v>0</v>
          </cell>
        </row>
        <row r="316">
          <cell r="E316">
            <v>135595010113</v>
          </cell>
          <cell r="G316">
            <v>0</v>
          </cell>
        </row>
        <row r="317">
          <cell r="E317">
            <v>1365</v>
          </cell>
          <cell r="G317">
            <v>6196</v>
          </cell>
        </row>
        <row r="318">
          <cell r="E318">
            <v>136515</v>
          </cell>
          <cell r="G318">
            <v>6196</v>
          </cell>
        </row>
        <row r="319">
          <cell r="E319">
            <v>13651501</v>
          </cell>
          <cell r="G319">
            <v>6196</v>
          </cell>
        </row>
        <row r="320">
          <cell r="E320">
            <v>1365150101</v>
          </cell>
          <cell r="G320">
            <v>6196</v>
          </cell>
        </row>
        <row r="321">
          <cell r="E321">
            <v>136515010101</v>
          </cell>
          <cell r="G321">
            <v>6196</v>
          </cell>
        </row>
        <row r="322">
          <cell r="E322">
            <v>136525</v>
          </cell>
          <cell r="G322">
            <v>0</v>
          </cell>
        </row>
        <row r="323">
          <cell r="E323">
            <v>13652501</v>
          </cell>
          <cell r="G323">
            <v>0</v>
          </cell>
        </row>
        <row r="324">
          <cell r="E324">
            <v>1365250101</v>
          </cell>
          <cell r="G324">
            <v>0</v>
          </cell>
        </row>
        <row r="325">
          <cell r="E325">
            <v>136525010101</v>
          </cell>
          <cell r="G325">
            <v>0</v>
          </cell>
        </row>
        <row r="326">
          <cell r="E326">
            <v>136530</v>
          </cell>
          <cell r="G326">
            <v>0</v>
          </cell>
        </row>
        <row r="327">
          <cell r="E327">
            <v>13653001</v>
          </cell>
          <cell r="G327">
            <v>0</v>
          </cell>
        </row>
        <row r="328">
          <cell r="E328">
            <v>1365300101</v>
          </cell>
          <cell r="G328">
            <v>0</v>
          </cell>
        </row>
        <row r="329">
          <cell r="E329">
            <v>136530010101</v>
          </cell>
          <cell r="G329">
            <v>0</v>
          </cell>
        </row>
        <row r="330">
          <cell r="E330">
            <v>136595</v>
          </cell>
          <cell r="G330">
            <v>0</v>
          </cell>
        </row>
        <row r="331">
          <cell r="E331">
            <v>13659501</v>
          </cell>
          <cell r="G331">
            <v>0</v>
          </cell>
        </row>
        <row r="332">
          <cell r="E332">
            <v>1365950101</v>
          </cell>
          <cell r="G332">
            <v>0</v>
          </cell>
        </row>
        <row r="333">
          <cell r="E333">
            <v>136595010101</v>
          </cell>
          <cell r="G333">
            <v>0</v>
          </cell>
        </row>
        <row r="334">
          <cell r="E334">
            <v>1375</v>
          </cell>
          <cell r="G334">
            <v>0</v>
          </cell>
        </row>
        <row r="335">
          <cell r="E335">
            <v>137540</v>
          </cell>
          <cell r="G335">
            <v>0</v>
          </cell>
        </row>
        <row r="336">
          <cell r="E336">
            <v>13754001</v>
          </cell>
          <cell r="G336">
            <v>0</v>
          </cell>
        </row>
        <row r="337">
          <cell r="E337">
            <v>1375400101</v>
          </cell>
          <cell r="G337">
            <v>0</v>
          </cell>
        </row>
        <row r="338">
          <cell r="E338">
            <v>137540010101</v>
          </cell>
          <cell r="G338">
            <v>0</v>
          </cell>
        </row>
        <row r="339">
          <cell r="E339">
            <v>1380</v>
          </cell>
          <cell r="G339">
            <v>43348</v>
          </cell>
        </row>
        <row r="340">
          <cell r="E340">
            <v>138095</v>
          </cell>
          <cell r="G340">
            <v>43348</v>
          </cell>
        </row>
        <row r="341">
          <cell r="E341">
            <v>13809501</v>
          </cell>
          <cell r="G341">
            <v>43348</v>
          </cell>
        </row>
        <row r="342">
          <cell r="E342">
            <v>1380950101</v>
          </cell>
          <cell r="G342">
            <v>23432</v>
          </cell>
        </row>
        <row r="343">
          <cell r="E343">
            <v>138095010102</v>
          </cell>
          <cell r="G343">
            <v>4436</v>
          </cell>
        </row>
        <row r="344">
          <cell r="E344">
            <v>138095010103</v>
          </cell>
          <cell r="G344">
            <v>0</v>
          </cell>
        </row>
        <row r="345">
          <cell r="E345">
            <v>138095010104</v>
          </cell>
          <cell r="G345">
            <v>18996</v>
          </cell>
        </row>
        <row r="346">
          <cell r="E346">
            <v>1380950102</v>
          </cell>
          <cell r="G346">
            <v>19916</v>
          </cell>
        </row>
        <row r="347">
          <cell r="E347">
            <v>138095010201</v>
          </cell>
          <cell r="G347">
            <v>0</v>
          </cell>
        </row>
        <row r="348">
          <cell r="E348">
            <v>138095010202</v>
          </cell>
          <cell r="G348">
            <v>0</v>
          </cell>
        </row>
        <row r="349">
          <cell r="E349">
            <v>138095010203</v>
          </cell>
          <cell r="G349">
            <v>0</v>
          </cell>
        </row>
        <row r="350">
          <cell r="E350">
            <v>138095010204</v>
          </cell>
          <cell r="G350">
            <v>780</v>
          </cell>
        </row>
        <row r="351">
          <cell r="E351">
            <v>138095010205</v>
          </cell>
          <cell r="G351">
            <v>0</v>
          </cell>
        </row>
        <row r="352">
          <cell r="E352">
            <v>138095010206</v>
          </cell>
          <cell r="G352">
            <v>15765</v>
          </cell>
        </row>
        <row r="353">
          <cell r="E353">
            <v>138095010207</v>
          </cell>
          <cell r="G353">
            <v>3259</v>
          </cell>
        </row>
        <row r="354">
          <cell r="E354">
            <v>138095010208</v>
          </cell>
          <cell r="G354">
            <v>112</v>
          </cell>
        </row>
        <row r="355">
          <cell r="E355">
            <v>1380950103</v>
          </cell>
          <cell r="G355">
            <v>0</v>
          </cell>
        </row>
        <row r="356">
          <cell r="E356">
            <v>138095010301</v>
          </cell>
          <cell r="G356">
            <v>0</v>
          </cell>
        </row>
        <row r="357">
          <cell r="E357">
            <v>13809503</v>
          </cell>
          <cell r="G357">
            <v>0</v>
          </cell>
        </row>
        <row r="358">
          <cell r="E358">
            <v>1380950301</v>
          </cell>
          <cell r="G358">
            <v>0</v>
          </cell>
        </row>
        <row r="359">
          <cell r="E359">
            <v>138095030101</v>
          </cell>
          <cell r="G359">
            <v>0</v>
          </cell>
        </row>
        <row r="360">
          <cell r="E360">
            <v>13809505</v>
          </cell>
          <cell r="G360">
            <v>0</v>
          </cell>
        </row>
        <row r="361">
          <cell r="E361">
            <v>1380950501</v>
          </cell>
          <cell r="G361">
            <v>0</v>
          </cell>
        </row>
        <row r="362">
          <cell r="E362">
            <v>138095050101</v>
          </cell>
          <cell r="G362">
            <v>0</v>
          </cell>
        </row>
        <row r="363">
          <cell r="E363">
            <v>1390</v>
          </cell>
          <cell r="G363">
            <v>3465557</v>
          </cell>
        </row>
        <row r="364">
          <cell r="E364">
            <v>139001</v>
          </cell>
          <cell r="G364">
            <v>118398</v>
          </cell>
        </row>
        <row r="365">
          <cell r="E365">
            <v>13900101</v>
          </cell>
          <cell r="G365">
            <v>118398</v>
          </cell>
        </row>
        <row r="366">
          <cell r="E366">
            <v>1390010101</v>
          </cell>
          <cell r="G366">
            <v>118398</v>
          </cell>
        </row>
        <row r="367">
          <cell r="E367">
            <v>139001010102</v>
          </cell>
          <cell r="G367">
            <v>118398</v>
          </cell>
        </row>
        <row r="368">
          <cell r="E368">
            <v>139002</v>
          </cell>
          <cell r="G368">
            <v>3347159</v>
          </cell>
        </row>
        <row r="369">
          <cell r="E369">
            <v>13900201</v>
          </cell>
          <cell r="G369">
            <v>3347159</v>
          </cell>
        </row>
        <row r="370">
          <cell r="E370">
            <v>1390020101</v>
          </cell>
          <cell r="G370">
            <v>0</v>
          </cell>
        </row>
        <row r="371">
          <cell r="E371">
            <v>139002010101</v>
          </cell>
          <cell r="G371">
            <v>0</v>
          </cell>
        </row>
        <row r="372">
          <cell r="E372">
            <v>1390020102</v>
          </cell>
          <cell r="G372">
            <v>3347159</v>
          </cell>
        </row>
        <row r="373">
          <cell r="E373">
            <v>139002010201</v>
          </cell>
          <cell r="G373">
            <v>65876</v>
          </cell>
        </row>
        <row r="374">
          <cell r="E374">
            <v>139002010202</v>
          </cell>
          <cell r="G374">
            <v>370873</v>
          </cell>
        </row>
        <row r="375">
          <cell r="E375">
            <v>139002010203</v>
          </cell>
          <cell r="G375">
            <v>2585357</v>
          </cell>
        </row>
        <row r="376">
          <cell r="E376">
            <v>139002010204</v>
          </cell>
          <cell r="G376">
            <v>185217</v>
          </cell>
        </row>
        <row r="377">
          <cell r="E377">
            <v>139002010205</v>
          </cell>
          <cell r="G377">
            <v>139836</v>
          </cell>
        </row>
        <row r="378">
          <cell r="E378">
            <v>1399</v>
          </cell>
          <cell r="G378">
            <v>-3282960</v>
          </cell>
        </row>
        <row r="379">
          <cell r="E379">
            <v>139905</v>
          </cell>
          <cell r="G379">
            <v>-43966</v>
          </cell>
        </row>
        <row r="380">
          <cell r="E380">
            <v>13990501</v>
          </cell>
          <cell r="G380">
            <v>-43966</v>
          </cell>
        </row>
        <row r="381">
          <cell r="E381">
            <v>1399050101</v>
          </cell>
          <cell r="G381">
            <v>-43966</v>
          </cell>
        </row>
        <row r="382">
          <cell r="E382">
            <v>139905010101</v>
          </cell>
          <cell r="G382">
            <v>-43966</v>
          </cell>
        </row>
        <row r="383">
          <cell r="E383">
            <v>139917</v>
          </cell>
          <cell r="G383">
            <v>-3238994</v>
          </cell>
        </row>
        <row r="384">
          <cell r="E384">
            <v>13991701</v>
          </cell>
          <cell r="G384">
            <v>-3238994</v>
          </cell>
        </row>
        <row r="385">
          <cell r="E385">
            <v>1399170101</v>
          </cell>
          <cell r="G385">
            <v>0</v>
          </cell>
        </row>
        <row r="386">
          <cell r="E386">
            <v>139917010101</v>
          </cell>
          <cell r="G386">
            <v>0</v>
          </cell>
        </row>
        <row r="387">
          <cell r="E387">
            <v>1399170102</v>
          </cell>
          <cell r="G387">
            <v>-3238994</v>
          </cell>
        </row>
        <row r="388">
          <cell r="E388">
            <v>139917010201</v>
          </cell>
          <cell r="G388">
            <v>-65877</v>
          </cell>
        </row>
        <row r="389">
          <cell r="E389">
            <v>139917010202</v>
          </cell>
          <cell r="G389">
            <v>-370873</v>
          </cell>
        </row>
        <row r="390">
          <cell r="E390">
            <v>139917010203</v>
          </cell>
          <cell r="G390">
            <v>-2585357</v>
          </cell>
        </row>
        <row r="391">
          <cell r="E391">
            <v>139917010204</v>
          </cell>
          <cell r="G391">
            <v>-77051</v>
          </cell>
        </row>
        <row r="392">
          <cell r="E392">
            <v>139917010205</v>
          </cell>
          <cell r="G392">
            <v>-139836</v>
          </cell>
        </row>
        <row r="393">
          <cell r="E393">
            <v>15</v>
          </cell>
          <cell r="G393">
            <v>1978327</v>
          </cell>
        </row>
        <row r="394">
          <cell r="E394">
            <v>1504</v>
          </cell>
          <cell r="G394">
            <v>174096</v>
          </cell>
        </row>
        <row r="395">
          <cell r="E395">
            <v>150405</v>
          </cell>
          <cell r="G395">
            <v>174096</v>
          </cell>
        </row>
        <row r="396">
          <cell r="E396">
            <v>15040501</v>
          </cell>
          <cell r="G396">
            <v>174096</v>
          </cell>
        </row>
        <row r="397">
          <cell r="E397">
            <v>1504050101</v>
          </cell>
          <cell r="G397">
            <v>143607</v>
          </cell>
        </row>
        <row r="398">
          <cell r="E398">
            <v>150405010101</v>
          </cell>
          <cell r="G398">
            <v>85342</v>
          </cell>
        </row>
        <row r="399">
          <cell r="E399">
            <v>150405010102</v>
          </cell>
          <cell r="G399">
            <v>58265</v>
          </cell>
        </row>
        <row r="400">
          <cell r="E400">
            <v>1504050199</v>
          </cell>
          <cell r="G400">
            <v>30489</v>
          </cell>
        </row>
        <row r="401">
          <cell r="E401">
            <v>150405019901</v>
          </cell>
          <cell r="G401">
            <v>30489</v>
          </cell>
        </row>
        <row r="402">
          <cell r="E402">
            <v>1516</v>
          </cell>
          <cell r="G402">
            <v>511263</v>
          </cell>
        </row>
        <row r="403">
          <cell r="E403">
            <v>151605</v>
          </cell>
          <cell r="G403">
            <v>511263</v>
          </cell>
        </row>
        <row r="404">
          <cell r="E404">
            <v>15160501</v>
          </cell>
          <cell r="G404">
            <v>511263</v>
          </cell>
        </row>
        <row r="405">
          <cell r="E405">
            <v>1516050101</v>
          </cell>
          <cell r="G405">
            <v>421970</v>
          </cell>
        </row>
        <row r="406">
          <cell r="E406">
            <v>151605010101</v>
          </cell>
          <cell r="G406">
            <v>338125</v>
          </cell>
        </row>
        <row r="407">
          <cell r="E407">
            <v>151605010102</v>
          </cell>
          <cell r="G407">
            <v>83845</v>
          </cell>
        </row>
        <row r="408">
          <cell r="E408">
            <v>1516050199</v>
          </cell>
          <cell r="G408">
            <v>89293</v>
          </cell>
        </row>
        <row r="409">
          <cell r="E409">
            <v>151605019901</v>
          </cell>
          <cell r="G409">
            <v>89293</v>
          </cell>
        </row>
        <row r="410">
          <cell r="E410">
            <v>1520</v>
          </cell>
          <cell r="G410">
            <v>0</v>
          </cell>
        </row>
        <row r="411">
          <cell r="E411">
            <v>152001</v>
          </cell>
          <cell r="G411">
            <v>0</v>
          </cell>
        </row>
        <row r="412">
          <cell r="E412">
            <v>15200101</v>
          </cell>
          <cell r="G412">
            <v>0</v>
          </cell>
        </row>
        <row r="413">
          <cell r="E413">
            <v>1520010101</v>
          </cell>
          <cell r="G413">
            <v>0</v>
          </cell>
        </row>
        <row r="414">
          <cell r="E414">
            <v>152001010101</v>
          </cell>
          <cell r="G414">
            <v>0</v>
          </cell>
        </row>
        <row r="415">
          <cell r="E415">
            <v>1524</v>
          </cell>
          <cell r="G415">
            <v>1477976</v>
          </cell>
        </row>
        <row r="416">
          <cell r="E416">
            <v>152405</v>
          </cell>
          <cell r="G416">
            <v>1206039</v>
          </cell>
        </row>
        <row r="417">
          <cell r="E417">
            <v>15240501</v>
          </cell>
          <cell r="G417">
            <v>1206039</v>
          </cell>
        </row>
        <row r="418">
          <cell r="E418">
            <v>1524050101</v>
          </cell>
          <cell r="G418">
            <v>923565</v>
          </cell>
        </row>
        <row r="419">
          <cell r="E419">
            <v>152405010101</v>
          </cell>
          <cell r="G419">
            <v>923565</v>
          </cell>
        </row>
        <row r="420">
          <cell r="E420">
            <v>1524050199</v>
          </cell>
          <cell r="G420">
            <v>282474</v>
          </cell>
        </row>
        <row r="421">
          <cell r="E421">
            <v>152405019901</v>
          </cell>
          <cell r="G421">
            <v>282474</v>
          </cell>
        </row>
        <row r="422">
          <cell r="E422">
            <v>152410</v>
          </cell>
          <cell r="G422">
            <v>269869</v>
          </cell>
        </row>
        <row r="423">
          <cell r="E423">
            <v>15241001</v>
          </cell>
          <cell r="G423">
            <v>269869</v>
          </cell>
        </row>
        <row r="424">
          <cell r="E424">
            <v>1524100101</v>
          </cell>
          <cell r="G424">
            <v>187410</v>
          </cell>
        </row>
        <row r="425">
          <cell r="E425">
            <v>152410010101</v>
          </cell>
          <cell r="G425">
            <v>187410</v>
          </cell>
        </row>
        <row r="426">
          <cell r="E426">
            <v>1524100199</v>
          </cell>
          <cell r="G426">
            <v>82459</v>
          </cell>
        </row>
        <row r="427">
          <cell r="E427">
            <v>152410019901</v>
          </cell>
          <cell r="G427">
            <v>82459</v>
          </cell>
        </row>
        <row r="428">
          <cell r="E428">
            <v>152495</v>
          </cell>
          <cell r="G428">
            <v>2068</v>
          </cell>
        </row>
        <row r="429">
          <cell r="E429">
            <v>15249501</v>
          </cell>
          <cell r="G429">
            <v>2068</v>
          </cell>
        </row>
        <row r="430">
          <cell r="E430">
            <v>1524950101</v>
          </cell>
          <cell r="G430">
            <v>1700</v>
          </cell>
        </row>
        <row r="431">
          <cell r="E431">
            <v>152495010101</v>
          </cell>
          <cell r="G431">
            <v>1700</v>
          </cell>
        </row>
        <row r="432">
          <cell r="E432">
            <v>1524950199</v>
          </cell>
          <cell r="G432">
            <v>368</v>
          </cell>
        </row>
        <row r="433">
          <cell r="E433">
            <v>152495019901</v>
          </cell>
          <cell r="G433">
            <v>368</v>
          </cell>
        </row>
        <row r="434">
          <cell r="E434">
            <v>1528</v>
          </cell>
          <cell r="G434">
            <v>2553602</v>
          </cell>
        </row>
        <row r="435">
          <cell r="E435">
            <v>152805</v>
          </cell>
          <cell r="G435">
            <v>2143626</v>
          </cell>
        </row>
        <row r="436">
          <cell r="E436">
            <v>15280501</v>
          </cell>
          <cell r="G436">
            <v>2143626</v>
          </cell>
        </row>
        <row r="437">
          <cell r="E437">
            <v>1528050101</v>
          </cell>
          <cell r="G437">
            <v>1724787</v>
          </cell>
        </row>
        <row r="438">
          <cell r="E438">
            <v>152805010101</v>
          </cell>
          <cell r="G438">
            <v>1724787</v>
          </cell>
        </row>
        <row r="439">
          <cell r="E439">
            <v>1528050199</v>
          </cell>
          <cell r="G439">
            <v>418839</v>
          </cell>
        </row>
        <row r="440">
          <cell r="E440">
            <v>152805019901</v>
          </cell>
          <cell r="G440">
            <v>418839</v>
          </cell>
        </row>
        <row r="441">
          <cell r="E441">
            <v>152810</v>
          </cell>
          <cell r="G441">
            <v>370494</v>
          </cell>
        </row>
        <row r="442">
          <cell r="E442">
            <v>15281001</v>
          </cell>
          <cell r="G442">
            <v>370494</v>
          </cell>
        </row>
        <row r="443">
          <cell r="E443">
            <v>1528100101</v>
          </cell>
          <cell r="G443">
            <v>272007</v>
          </cell>
        </row>
        <row r="444">
          <cell r="E444">
            <v>152810010101</v>
          </cell>
          <cell r="G444">
            <v>272007</v>
          </cell>
        </row>
        <row r="445">
          <cell r="E445">
            <v>1528100199</v>
          </cell>
          <cell r="G445">
            <v>98487</v>
          </cell>
        </row>
        <row r="446">
          <cell r="E446">
            <v>152810019901</v>
          </cell>
          <cell r="G446">
            <v>98487</v>
          </cell>
        </row>
        <row r="447">
          <cell r="E447">
            <v>152815</v>
          </cell>
          <cell r="G447">
            <v>1176</v>
          </cell>
        </row>
        <row r="448">
          <cell r="E448">
            <v>15281501</v>
          </cell>
          <cell r="G448">
            <v>1176</v>
          </cell>
        </row>
        <row r="449">
          <cell r="E449">
            <v>1528150101</v>
          </cell>
          <cell r="G449">
            <v>631</v>
          </cell>
        </row>
        <row r="450">
          <cell r="E450">
            <v>152815010101</v>
          </cell>
          <cell r="G450">
            <v>631</v>
          </cell>
        </row>
        <row r="451">
          <cell r="E451">
            <v>1528150199</v>
          </cell>
          <cell r="G451">
            <v>545</v>
          </cell>
        </row>
        <row r="452">
          <cell r="E452">
            <v>152815019901</v>
          </cell>
          <cell r="G452">
            <v>545</v>
          </cell>
        </row>
        <row r="453">
          <cell r="E453">
            <v>152825</v>
          </cell>
          <cell r="G453">
            <v>19422</v>
          </cell>
        </row>
        <row r="454">
          <cell r="E454">
            <v>15282501</v>
          </cell>
          <cell r="G454">
            <v>19422</v>
          </cell>
        </row>
        <row r="455">
          <cell r="E455">
            <v>1528250101</v>
          </cell>
          <cell r="G455">
            <v>10314</v>
          </cell>
        </row>
        <row r="456">
          <cell r="E456">
            <v>152825010101</v>
          </cell>
          <cell r="G456">
            <v>10314</v>
          </cell>
        </row>
        <row r="457">
          <cell r="E457">
            <v>1528250199</v>
          </cell>
          <cell r="G457">
            <v>9108</v>
          </cell>
        </row>
        <row r="458">
          <cell r="E458">
            <v>152825019901</v>
          </cell>
          <cell r="G458">
            <v>9108</v>
          </cell>
        </row>
        <row r="459">
          <cell r="E459">
            <v>152895</v>
          </cell>
          <cell r="G459">
            <v>18884</v>
          </cell>
        </row>
        <row r="460">
          <cell r="E460">
            <v>15289501</v>
          </cell>
          <cell r="G460">
            <v>18884</v>
          </cell>
        </row>
        <row r="461">
          <cell r="E461">
            <v>1528950101</v>
          </cell>
          <cell r="G461">
            <v>15345</v>
          </cell>
        </row>
        <row r="462">
          <cell r="E462">
            <v>152895010101</v>
          </cell>
          <cell r="G462">
            <v>15345</v>
          </cell>
        </row>
        <row r="463">
          <cell r="E463">
            <v>1528950199</v>
          </cell>
          <cell r="G463">
            <v>3539</v>
          </cell>
        </row>
        <row r="464">
          <cell r="E464">
            <v>152895019901</v>
          </cell>
          <cell r="G464">
            <v>3539</v>
          </cell>
        </row>
        <row r="465">
          <cell r="E465">
            <v>1532</v>
          </cell>
          <cell r="G465">
            <v>106196</v>
          </cell>
        </row>
        <row r="466">
          <cell r="E466">
            <v>153245</v>
          </cell>
          <cell r="G466">
            <v>106196</v>
          </cell>
        </row>
        <row r="467">
          <cell r="E467">
            <v>15324501</v>
          </cell>
          <cell r="G467">
            <v>106196</v>
          </cell>
        </row>
        <row r="468">
          <cell r="E468">
            <v>1532450101</v>
          </cell>
          <cell r="G468">
            <v>58279</v>
          </cell>
        </row>
        <row r="469">
          <cell r="E469">
            <v>153245010101</v>
          </cell>
          <cell r="G469">
            <v>58279</v>
          </cell>
        </row>
        <row r="470">
          <cell r="E470">
            <v>1532450102</v>
          </cell>
          <cell r="G470">
            <v>23518</v>
          </cell>
        </row>
        <row r="471">
          <cell r="E471">
            <v>153245010201</v>
          </cell>
          <cell r="G471">
            <v>23518</v>
          </cell>
        </row>
        <row r="472">
          <cell r="E472">
            <v>1532450199</v>
          </cell>
          <cell r="G472">
            <v>24399</v>
          </cell>
        </row>
        <row r="473">
          <cell r="E473">
            <v>153245019901</v>
          </cell>
          <cell r="G473">
            <v>17285</v>
          </cell>
        </row>
        <row r="474">
          <cell r="E474">
            <v>153245019902</v>
          </cell>
          <cell r="G474">
            <v>7114</v>
          </cell>
        </row>
        <row r="475">
          <cell r="E475">
            <v>1556</v>
          </cell>
          <cell r="G475">
            <v>11133</v>
          </cell>
        </row>
        <row r="476">
          <cell r="E476">
            <v>155695</v>
          </cell>
          <cell r="G476">
            <v>11133</v>
          </cell>
        </row>
        <row r="477">
          <cell r="E477">
            <v>15569501</v>
          </cell>
          <cell r="G477">
            <v>11133</v>
          </cell>
        </row>
        <row r="478">
          <cell r="E478">
            <v>1556950101</v>
          </cell>
          <cell r="G478">
            <v>7286</v>
          </cell>
        </row>
        <row r="479">
          <cell r="E479">
            <v>155695010101</v>
          </cell>
          <cell r="G479">
            <v>7286</v>
          </cell>
        </row>
        <row r="480">
          <cell r="E480">
            <v>1556950199</v>
          </cell>
          <cell r="G480">
            <v>3847</v>
          </cell>
        </row>
        <row r="481">
          <cell r="E481">
            <v>155695019901</v>
          </cell>
          <cell r="G481">
            <v>3847</v>
          </cell>
        </row>
        <row r="482">
          <cell r="E482">
            <v>1560</v>
          </cell>
          <cell r="G482">
            <v>10303</v>
          </cell>
        </row>
        <row r="483">
          <cell r="E483">
            <v>156001</v>
          </cell>
          <cell r="G483">
            <v>10303</v>
          </cell>
        </row>
        <row r="484">
          <cell r="E484">
            <v>15600101</v>
          </cell>
          <cell r="G484">
            <v>10303</v>
          </cell>
        </row>
        <row r="485">
          <cell r="E485">
            <v>1560010101</v>
          </cell>
          <cell r="G485">
            <v>8910</v>
          </cell>
        </row>
        <row r="486">
          <cell r="E486">
            <v>156001010101</v>
          </cell>
          <cell r="G486">
            <v>8910</v>
          </cell>
        </row>
        <row r="487">
          <cell r="E487">
            <v>1560010199</v>
          </cell>
          <cell r="G487">
            <v>1393</v>
          </cell>
        </row>
        <row r="488">
          <cell r="E488">
            <v>156001019901</v>
          </cell>
          <cell r="G488">
            <v>1393</v>
          </cell>
        </row>
        <row r="489">
          <cell r="E489">
            <v>1592</v>
          </cell>
          <cell r="G489">
            <v>-2866242</v>
          </cell>
        </row>
        <row r="490">
          <cell r="E490">
            <v>159205</v>
          </cell>
          <cell r="G490">
            <v>-109067</v>
          </cell>
        </row>
        <row r="491">
          <cell r="E491">
            <v>15920501</v>
          </cell>
          <cell r="G491">
            <v>-109067</v>
          </cell>
        </row>
        <row r="492">
          <cell r="E492">
            <v>1592050101</v>
          </cell>
          <cell r="G492">
            <v>-102235</v>
          </cell>
        </row>
        <row r="493">
          <cell r="E493">
            <v>159205010101</v>
          </cell>
          <cell r="G493">
            <v>-102235</v>
          </cell>
        </row>
        <row r="494">
          <cell r="E494">
            <v>1592050199</v>
          </cell>
          <cell r="G494">
            <v>-6832</v>
          </cell>
        </row>
        <row r="495">
          <cell r="E495">
            <v>159205019901</v>
          </cell>
          <cell r="G495">
            <v>-6832</v>
          </cell>
        </row>
        <row r="496">
          <cell r="E496">
            <v>159215</v>
          </cell>
          <cell r="G496">
            <v>-762247</v>
          </cell>
        </row>
        <row r="497">
          <cell r="E497">
            <v>15921501</v>
          </cell>
          <cell r="G497">
            <v>-762247</v>
          </cell>
        </row>
        <row r="498">
          <cell r="E498">
            <v>1592150101</v>
          </cell>
          <cell r="G498">
            <v>-659559</v>
          </cell>
        </row>
        <row r="499">
          <cell r="E499">
            <v>159215010101</v>
          </cell>
          <cell r="G499">
            <v>-523519</v>
          </cell>
        </row>
        <row r="500">
          <cell r="E500">
            <v>159215010102</v>
          </cell>
          <cell r="G500">
            <v>-135173</v>
          </cell>
        </row>
        <row r="501">
          <cell r="E501">
            <v>159215010103</v>
          </cell>
          <cell r="G501">
            <v>-867</v>
          </cell>
        </row>
        <row r="502">
          <cell r="E502">
            <v>1592150199</v>
          </cell>
          <cell r="G502">
            <v>-102688</v>
          </cell>
        </row>
        <row r="503">
          <cell r="E503">
            <v>159215019901</v>
          </cell>
          <cell r="G503">
            <v>-75916</v>
          </cell>
        </row>
        <row r="504">
          <cell r="E504">
            <v>159215019902</v>
          </cell>
          <cell r="G504">
            <v>-26708</v>
          </cell>
        </row>
        <row r="505">
          <cell r="E505">
            <v>159215019903</v>
          </cell>
          <cell r="G505">
            <v>-64</v>
          </cell>
        </row>
        <row r="506">
          <cell r="E506">
            <v>159220</v>
          </cell>
          <cell r="G506">
            <v>-1878839</v>
          </cell>
        </row>
        <row r="507">
          <cell r="E507">
            <v>15922001</v>
          </cell>
          <cell r="G507">
            <v>-1878839</v>
          </cell>
        </row>
        <row r="508">
          <cell r="E508">
            <v>1592200101</v>
          </cell>
          <cell r="G508">
            <v>-1660863</v>
          </cell>
        </row>
        <row r="509">
          <cell r="E509">
            <v>159220010101</v>
          </cell>
          <cell r="G509">
            <v>-1350836</v>
          </cell>
        </row>
        <row r="510">
          <cell r="E510">
            <v>159220010102</v>
          </cell>
          <cell r="G510">
            <v>-293726</v>
          </cell>
        </row>
        <row r="511">
          <cell r="E511">
            <v>159220010103</v>
          </cell>
          <cell r="G511">
            <v>-905</v>
          </cell>
        </row>
        <row r="512">
          <cell r="E512">
            <v>159220010104</v>
          </cell>
          <cell r="G512">
            <v>-15396</v>
          </cell>
        </row>
        <row r="513">
          <cell r="E513">
            <v>1592200199</v>
          </cell>
          <cell r="G513">
            <v>-217976</v>
          </cell>
        </row>
        <row r="514">
          <cell r="E514">
            <v>159220019901</v>
          </cell>
          <cell r="G514">
            <v>-171329</v>
          </cell>
        </row>
        <row r="515">
          <cell r="E515">
            <v>159220019902</v>
          </cell>
          <cell r="G515">
            <v>-45169</v>
          </cell>
        </row>
        <row r="516">
          <cell r="E516">
            <v>159220019903</v>
          </cell>
          <cell r="G516">
            <v>-271</v>
          </cell>
        </row>
        <row r="517">
          <cell r="E517">
            <v>159220019904</v>
          </cell>
          <cell r="G517">
            <v>-1207</v>
          </cell>
        </row>
        <row r="518">
          <cell r="E518">
            <v>159225</v>
          </cell>
          <cell r="G518">
            <v>-104707</v>
          </cell>
        </row>
        <row r="519">
          <cell r="E519">
            <v>15922501</v>
          </cell>
          <cell r="G519">
            <v>-104707</v>
          </cell>
        </row>
        <row r="520">
          <cell r="E520">
            <v>1592250101</v>
          </cell>
          <cell r="G520">
            <v>-96271</v>
          </cell>
        </row>
        <row r="521">
          <cell r="E521">
            <v>159225010101</v>
          </cell>
          <cell r="G521">
            <v>-69166</v>
          </cell>
        </row>
        <row r="522">
          <cell r="E522">
            <v>159225010102</v>
          </cell>
          <cell r="G522">
            <v>-27105</v>
          </cell>
        </row>
        <row r="523">
          <cell r="E523">
            <v>1592250199</v>
          </cell>
          <cell r="G523">
            <v>-8436</v>
          </cell>
        </row>
        <row r="524">
          <cell r="E524">
            <v>159225019901</v>
          </cell>
          <cell r="G524">
            <v>-5651</v>
          </cell>
        </row>
        <row r="525">
          <cell r="E525">
            <v>159225019902</v>
          </cell>
          <cell r="G525">
            <v>-2785</v>
          </cell>
        </row>
        <row r="526">
          <cell r="E526">
            <v>159255</v>
          </cell>
          <cell r="G526">
            <v>-7975</v>
          </cell>
        </row>
        <row r="527">
          <cell r="E527">
            <v>15925501</v>
          </cell>
          <cell r="G527">
            <v>-7975</v>
          </cell>
        </row>
        <row r="528">
          <cell r="E528">
            <v>1592550101</v>
          </cell>
          <cell r="G528">
            <v>-6817</v>
          </cell>
        </row>
        <row r="529">
          <cell r="E529">
            <v>159255010101</v>
          </cell>
          <cell r="G529">
            <v>-6817</v>
          </cell>
        </row>
        <row r="530">
          <cell r="E530">
            <v>1592550199</v>
          </cell>
          <cell r="G530">
            <v>-1158</v>
          </cell>
        </row>
        <row r="531">
          <cell r="E531">
            <v>159255019901</v>
          </cell>
          <cell r="G531">
            <v>-1158</v>
          </cell>
        </row>
        <row r="532">
          <cell r="E532">
            <v>159260</v>
          </cell>
          <cell r="G532">
            <v>-3407</v>
          </cell>
        </row>
        <row r="533">
          <cell r="E533">
            <v>15926001</v>
          </cell>
          <cell r="G533">
            <v>-3407</v>
          </cell>
        </row>
        <row r="534">
          <cell r="E534">
            <v>1592600101</v>
          </cell>
          <cell r="G534">
            <v>-3046</v>
          </cell>
        </row>
        <row r="535">
          <cell r="E535">
            <v>159260010101</v>
          </cell>
          <cell r="G535">
            <v>-3046</v>
          </cell>
        </row>
        <row r="536">
          <cell r="E536">
            <v>1592600199</v>
          </cell>
          <cell r="G536">
            <v>-361</v>
          </cell>
        </row>
        <row r="537">
          <cell r="E537">
            <v>159260019901</v>
          </cell>
          <cell r="G537">
            <v>-361</v>
          </cell>
        </row>
        <row r="538">
          <cell r="E538">
            <v>1599</v>
          </cell>
          <cell r="G538">
            <v>0</v>
          </cell>
        </row>
        <row r="539">
          <cell r="E539">
            <v>159904</v>
          </cell>
          <cell r="G539">
            <v>0</v>
          </cell>
        </row>
        <row r="540">
          <cell r="E540">
            <v>15990401</v>
          </cell>
          <cell r="G540">
            <v>0</v>
          </cell>
        </row>
        <row r="541">
          <cell r="E541">
            <v>1599040101</v>
          </cell>
          <cell r="G541">
            <v>0</v>
          </cell>
        </row>
        <row r="542">
          <cell r="E542">
            <v>159904010102</v>
          </cell>
          <cell r="G542">
            <v>0</v>
          </cell>
        </row>
        <row r="543">
          <cell r="E543">
            <v>16</v>
          </cell>
          <cell r="G543">
            <v>66487</v>
          </cell>
        </row>
        <row r="544">
          <cell r="E544">
            <v>1625</v>
          </cell>
          <cell r="G544">
            <v>0</v>
          </cell>
        </row>
        <row r="545">
          <cell r="E545">
            <v>162535</v>
          </cell>
          <cell r="G545">
            <v>0</v>
          </cell>
        </row>
        <row r="546">
          <cell r="E546">
            <v>16253501</v>
          </cell>
          <cell r="G546">
            <v>0</v>
          </cell>
        </row>
        <row r="547">
          <cell r="E547">
            <v>1625350101</v>
          </cell>
          <cell r="G547">
            <v>0</v>
          </cell>
        </row>
        <row r="548">
          <cell r="E548">
            <v>162535010101</v>
          </cell>
          <cell r="G548">
            <v>0</v>
          </cell>
        </row>
        <row r="549">
          <cell r="E549">
            <v>1625350102</v>
          </cell>
          <cell r="G549">
            <v>0</v>
          </cell>
        </row>
        <row r="550">
          <cell r="E550">
            <v>162535010202</v>
          </cell>
          <cell r="G550">
            <v>0</v>
          </cell>
        </row>
        <row r="551">
          <cell r="E551">
            <v>162599</v>
          </cell>
          <cell r="G551">
            <v>0</v>
          </cell>
        </row>
        <row r="552">
          <cell r="E552">
            <v>16259901</v>
          </cell>
          <cell r="G552">
            <v>0</v>
          </cell>
        </row>
        <row r="553">
          <cell r="E553">
            <v>1625990101</v>
          </cell>
          <cell r="G553">
            <v>0</v>
          </cell>
        </row>
        <row r="554">
          <cell r="E554">
            <v>162599010101</v>
          </cell>
          <cell r="G554">
            <v>0</v>
          </cell>
        </row>
        <row r="555">
          <cell r="E555">
            <v>162599010102</v>
          </cell>
          <cell r="G555">
            <v>0</v>
          </cell>
        </row>
        <row r="556">
          <cell r="E556">
            <v>1635</v>
          </cell>
          <cell r="G556">
            <v>220284</v>
          </cell>
        </row>
        <row r="557">
          <cell r="E557">
            <v>163502</v>
          </cell>
          <cell r="G557">
            <v>81552</v>
          </cell>
        </row>
        <row r="558">
          <cell r="E558">
            <v>16350201</v>
          </cell>
          <cell r="G558">
            <v>81552</v>
          </cell>
        </row>
        <row r="559">
          <cell r="E559">
            <v>1635020101</v>
          </cell>
          <cell r="G559">
            <v>81552</v>
          </cell>
        </row>
        <row r="560">
          <cell r="E560">
            <v>163502010101</v>
          </cell>
          <cell r="G560">
            <v>0</v>
          </cell>
        </row>
        <row r="561">
          <cell r="E561">
            <v>163502010102</v>
          </cell>
          <cell r="G561">
            <v>71302</v>
          </cell>
        </row>
        <row r="562">
          <cell r="E562">
            <v>163502010103</v>
          </cell>
          <cell r="G562">
            <v>0</v>
          </cell>
        </row>
        <row r="563">
          <cell r="E563">
            <v>163502010104</v>
          </cell>
          <cell r="G563">
            <v>10250</v>
          </cell>
        </row>
        <row r="564">
          <cell r="E564">
            <v>1635020199</v>
          </cell>
          <cell r="G564">
            <v>0</v>
          </cell>
        </row>
        <row r="565">
          <cell r="E565">
            <v>163502019901</v>
          </cell>
          <cell r="G565">
            <v>0</v>
          </cell>
        </row>
        <row r="566">
          <cell r="E566">
            <v>163503</v>
          </cell>
          <cell r="G566">
            <v>138732</v>
          </cell>
        </row>
        <row r="567">
          <cell r="E567">
            <v>16350301</v>
          </cell>
          <cell r="G567">
            <v>138732</v>
          </cell>
        </row>
        <row r="568">
          <cell r="E568">
            <v>1635030101</v>
          </cell>
          <cell r="G568">
            <v>133500</v>
          </cell>
        </row>
        <row r="569">
          <cell r="E569">
            <v>163503010101</v>
          </cell>
          <cell r="G569">
            <v>133500</v>
          </cell>
        </row>
        <row r="570">
          <cell r="E570">
            <v>1635030199</v>
          </cell>
          <cell r="G570">
            <v>5232</v>
          </cell>
        </row>
        <row r="571">
          <cell r="E571">
            <v>163503019901</v>
          </cell>
          <cell r="G571">
            <v>5232</v>
          </cell>
        </row>
        <row r="572">
          <cell r="E572">
            <v>1698</v>
          </cell>
          <cell r="G572">
            <v>-153797</v>
          </cell>
        </row>
        <row r="573">
          <cell r="E573">
            <v>169835</v>
          </cell>
          <cell r="G573">
            <v>-72244</v>
          </cell>
        </row>
        <row r="574">
          <cell r="E574">
            <v>16983501</v>
          </cell>
          <cell r="G574">
            <v>-72244</v>
          </cell>
        </row>
        <row r="575">
          <cell r="E575">
            <v>1698350101</v>
          </cell>
          <cell r="G575">
            <v>-71745</v>
          </cell>
        </row>
        <row r="576">
          <cell r="E576">
            <v>169835010101</v>
          </cell>
          <cell r="G576">
            <v>0</v>
          </cell>
        </row>
        <row r="577">
          <cell r="E577">
            <v>169835010102</v>
          </cell>
          <cell r="G577">
            <v>-71745</v>
          </cell>
        </row>
        <row r="578">
          <cell r="E578">
            <v>1698350199</v>
          </cell>
          <cell r="G578">
            <v>-499</v>
          </cell>
        </row>
        <row r="579">
          <cell r="E579">
            <v>169835019901</v>
          </cell>
          <cell r="G579">
            <v>-499</v>
          </cell>
        </row>
        <row r="580">
          <cell r="E580">
            <v>169845</v>
          </cell>
          <cell r="G580">
            <v>-81553</v>
          </cell>
        </row>
        <row r="581">
          <cell r="E581">
            <v>16984501</v>
          </cell>
          <cell r="G581">
            <v>-81553</v>
          </cell>
        </row>
        <row r="582">
          <cell r="E582">
            <v>1698450101</v>
          </cell>
          <cell r="G582">
            <v>-81553</v>
          </cell>
        </row>
        <row r="583">
          <cell r="E583">
            <v>169845010101</v>
          </cell>
          <cell r="G583">
            <v>-70953</v>
          </cell>
        </row>
        <row r="584">
          <cell r="E584">
            <v>169845010103</v>
          </cell>
          <cell r="G584">
            <v>-10600</v>
          </cell>
        </row>
        <row r="585">
          <cell r="E585">
            <v>169899</v>
          </cell>
          <cell r="G585">
            <v>0</v>
          </cell>
        </row>
        <row r="586">
          <cell r="E586">
            <v>16989901</v>
          </cell>
          <cell r="G586">
            <v>0</v>
          </cell>
        </row>
        <row r="587">
          <cell r="E587">
            <v>1698990101</v>
          </cell>
          <cell r="G587">
            <v>0</v>
          </cell>
        </row>
        <row r="588">
          <cell r="E588">
            <v>169899010101</v>
          </cell>
          <cell r="G588">
            <v>0</v>
          </cell>
        </row>
        <row r="589">
          <cell r="E589">
            <v>17</v>
          </cell>
          <cell r="G589">
            <v>418043</v>
          </cell>
        </row>
        <row r="590">
          <cell r="E590">
            <v>1705</v>
          </cell>
          <cell r="G590">
            <v>50956</v>
          </cell>
        </row>
        <row r="591">
          <cell r="E591">
            <v>170510</v>
          </cell>
          <cell r="G591">
            <v>0</v>
          </cell>
        </row>
        <row r="592">
          <cell r="E592">
            <v>17051001</v>
          </cell>
          <cell r="G592">
            <v>0</v>
          </cell>
        </row>
        <row r="593">
          <cell r="E593">
            <v>1705100101</v>
          </cell>
          <cell r="G593">
            <v>0</v>
          </cell>
        </row>
        <row r="594">
          <cell r="E594">
            <v>170510010101</v>
          </cell>
          <cell r="G594">
            <v>0</v>
          </cell>
        </row>
        <row r="595">
          <cell r="E595">
            <v>170510010102</v>
          </cell>
          <cell r="G595">
            <v>-445</v>
          </cell>
        </row>
        <row r="596">
          <cell r="E596">
            <v>170510010103</v>
          </cell>
          <cell r="G596">
            <v>445</v>
          </cell>
        </row>
        <row r="597">
          <cell r="E597">
            <v>170520</v>
          </cell>
          <cell r="G597">
            <v>14964</v>
          </cell>
        </row>
        <row r="598">
          <cell r="E598">
            <v>17052001</v>
          </cell>
          <cell r="G598">
            <v>14964</v>
          </cell>
        </row>
        <row r="599">
          <cell r="E599">
            <v>1705200101</v>
          </cell>
          <cell r="G599">
            <v>14964</v>
          </cell>
        </row>
        <row r="600">
          <cell r="E600">
            <v>170520010101</v>
          </cell>
          <cell r="G600">
            <v>18299</v>
          </cell>
        </row>
        <row r="601">
          <cell r="E601">
            <v>170520010102</v>
          </cell>
          <cell r="G601">
            <v>-11122</v>
          </cell>
        </row>
        <row r="602">
          <cell r="E602">
            <v>170520010103</v>
          </cell>
          <cell r="G602">
            <v>7787</v>
          </cell>
        </row>
        <row r="603">
          <cell r="E603">
            <v>170525</v>
          </cell>
          <cell r="G603">
            <v>10947</v>
          </cell>
        </row>
        <row r="604">
          <cell r="E604">
            <v>17052501</v>
          </cell>
          <cell r="G604">
            <v>10947</v>
          </cell>
        </row>
        <row r="605">
          <cell r="E605">
            <v>1705250101</v>
          </cell>
          <cell r="G605">
            <v>10947</v>
          </cell>
        </row>
        <row r="606">
          <cell r="E606">
            <v>170525010101</v>
          </cell>
          <cell r="G606">
            <v>21894</v>
          </cell>
        </row>
        <row r="607">
          <cell r="E607">
            <v>170525010102</v>
          </cell>
          <cell r="G607">
            <v>-10947</v>
          </cell>
        </row>
        <row r="608">
          <cell r="E608">
            <v>170535</v>
          </cell>
          <cell r="G608">
            <v>15169</v>
          </cell>
        </row>
        <row r="609">
          <cell r="E609">
            <v>17053501</v>
          </cell>
          <cell r="G609">
            <v>15169</v>
          </cell>
        </row>
        <row r="610">
          <cell r="E610">
            <v>1705350101</v>
          </cell>
          <cell r="G610">
            <v>15169</v>
          </cell>
        </row>
        <row r="611">
          <cell r="E611">
            <v>170535010101</v>
          </cell>
          <cell r="G611">
            <v>22094</v>
          </cell>
        </row>
        <row r="612">
          <cell r="E612">
            <v>170535010102</v>
          </cell>
          <cell r="G612">
            <v>-6925</v>
          </cell>
        </row>
        <row r="613">
          <cell r="E613">
            <v>170535010103</v>
          </cell>
          <cell r="G613">
            <v>0</v>
          </cell>
        </row>
        <row r="614">
          <cell r="E614">
            <v>170540</v>
          </cell>
          <cell r="G614">
            <v>0</v>
          </cell>
        </row>
        <row r="615">
          <cell r="E615">
            <v>17054001</v>
          </cell>
          <cell r="G615">
            <v>0</v>
          </cell>
        </row>
        <row r="616">
          <cell r="E616">
            <v>1705400101</v>
          </cell>
          <cell r="G616">
            <v>0</v>
          </cell>
        </row>
        <row r="617">
          <cell r="E617">
            <v>170540010101</v>
          </cell>
          <cell r="G617">
            <v>0</v>
          </cell>
        </row>
        <row r="618">
          <cell r="E618">
            <v>170540010102</v>
          </cell>
          <cell r="G618">
            <v>0</v>
          </cell>
        </row>
        <row r="619">
          <cell r="E619">
            <v>170540010103</v>
          </cell>
          <cell r="G619">
            <v>0</v>
          </cell>
        </row>
        <row r="620">
          <cell r="E620">
            <v>170545</v>
          </cell>
          <cell r="G620">
            <v>2386</v>
          </cell>
        </row>
        <row r="621">
          <cell r="E621">
            <v>17054501</v>
          </cell>
          <cell r="G621">
            <v>2386</v>
          </cell>
        </row>
        <row r="622">
          <cell r="E622">
            <v>1705450101</v>
          </cell>
          <cell r="G622">
            <v>2386</v>
          </cell>
        </row>
        <row r="623">
          <cell r="E623">
            <v>170545010101</v>
          </cell>
          <cell r="G623">
            <v>2258</v>
          </cell>
        </row>
        <row r="624">
          <cell r="E624">
            <v>170545010102</v>
          </cell>
          <cell r="G624">
            <v>-1333</v>
          </cell>
        </row>
        <row r="625">
          <cell r="E625">
            <v>170545010103</v>
          </cell>
          <cell r="G625">
            <v>1461</v>
          </cell>
        </row>
        <row r="626">
          <cell r="E626">
            <v>170595</v>
          </cell>
          <cell r="G626">
            <v>7490</v>
          </cell>
        </row>
        <row r="627">
          <cell r="E627">
            <v>17059501</v>
          </cell>
          <cell r="G627">
            <v>7490</v>
          </cell>
        </row>
        <row r="628">
          <cell r="E628">
            <v>1705950101</v>
          </cell>
          <cell r="G628">
            <v>7490</v>
          </cell>
        </row>
        <row r="629">
          <cell r="E629">
            <v>170595010101</v>
          </cell>
          <cell r="G629">
            <v>20128</v>
          </cell>
        </row>
        <row r="630">
          <cell r="E630">
            <v>170595010102</v>
          </cell>
          <cell r="G630">
            <v>-13448</v>
          </cell>
        </row>
        <row r="631">
          <cell r="E631">
            <v>170595010103</v>
          </cell>
          <cell r="G631">
            <v>810</v>
          </cell>
        </row>
        <row r="632">
          <cell r="E632">
            <v>1710</v>
          </cell>
          <cell r="G632">
            <v>367087</v>
          </cell>
        </row>
        <row r="633">
          <cell r="E633">
            <v>171004</v>
          </cell>
          <cell r="G633">
            <v>0</v>
          </cell>
        </row>
        <row r="634">
          <cell r="E634">
            <v>17100401</v>
          </cell>
          <cell r="G634">
            <v>0</v>
          </cell>
        </row>
        <row r="635">
          <cell r="E635">
            <v>1710040101</v>
          </cell>
          <cell r="G635">
            <v>0</v>
          </cell>
        </row>
        <row r="636">
          <cell r="E636">
            <v>171004010101</v>
          </cell>
          <cell r="G636">
            <v>0</v>
          </cell>
        </row>
        <row r="637">
          <cell r="E637">
            <v>171004010102</v>
          </cell>
          <cell r="G637">
            <v>0</v>
          </cell>
        </row>
        <row r="638">
          <cell r="E638">
            <v>171004010103</v>
          </cell>
          <cell r="G638">
            <v>0</v>
          </cell>
        </row>
        <row r="639">
          <cell r="E639">
            <v>171008</v>
          </cell>
          <cell r="G639">
            <v>44449</v>
          </cell>
        </row>
        <row r="640">
          <cell r="E640">
            <v>17100801</v>
          </cell>
          <cell r="G640">
            <v>44449</v>
          </cell>
        </row>
        <row r="641">
          <cell r="E641">
            <v>1710080101</v>
          </cell>
          <cell r="G641">
            <v>37250</v>
          </cell>
        </row>
        <row r="642">
          <cell r="E642">
            <v>171008010101</v>
          </cell>
          <cell r="G642">
            <v>70576</v>
          </cell>
        </row>
        <row r="643">
          <cell r="E643">
            <v>171008010102</v>
          </cell>
          <cell r="G643">
            <v>0</v>
          </cell>
        </row>
        <row r="644">
          <cell r="E644">
            <v>171008010103</v>
          </cell>
          <cell r="G644">
            <v>-33326</v>
          </cell>
        </row>
        <row r="645">
          <cell r="E645">
            <v>1710080199</v>
          </cell>
          <cell r="G645">
            <v>7199</v>
          </cell>
        </row>
        <row r="646">
          <cell r="E646">
            <v>171008019901</v>
          </cell>
          <cell r="G646">
            <v>0</v>
          </cell>
        </row>
        <row r="647">
          <cell r="E647">
            <v>171008019902</v>
          </cell>
          <cell r="G647">
            <v>-6487</v>
          </cell>
        </row>
        <row r="648">
          <cell r="E648">
            <v>171008019903</v>
          </cell>
          <cell r="G648">
            <v>13686</v>
          </cell>
        </row>
        <row r="649">
          <cell r="E649">
            <v>171012</v>
          </cell>
          <cell r="G649">
            <v>0</v>
          </cell>
        </row>
        <row r="650">
          <cell r="E650">
            <v>17101201</v>
          </cell>
          <cell r="G650">
            <v>0</v>
          </cell>
        </row>
        <row r="651">
          <cell r="E651">
            <v>1710120101</v>
          </cell>
          <cell r="G651">
            <v>0</v>
          </cell>
        </row>
        <row r="652">
          <cell r="E652">
            <v>171012010101</v>
          </cell>
          <cell r="G652">
            <v>0</v>
          </cell>
        </row>
        <row r="653">
          <cell r="E653">
            <v>171020</v>
          </cell>
          <cell r="G653">
            <v>86636</v>
          </cell>
        </row>
        <row r="654">
          <cell r="E654">
            <v>17102001</v>
          </cell>
          <cell r="G654">
            <v>86636</v>
          </cell>
        </row>
        <row r="655">
          <cell r="E655">
            <v>1710200101</v>
          </cell>
          <cell r="G655">
            <v>57841</v>
          </cell>
        </row>
        <row r="656">
          <cell r="E656">
            <v>171020010101</v>
          </cell>
          <cell r="G656">
            <v>681814</v>
          </cell>
        </row>
        <row r="657">
          <cell r="E657">
            <v>171020010102</v>
          </cell>
          <cell r="G657">
            <v>65577</v>
          </cell>
        </row>
        <row r="658">
          <cell r="E658">
            <v>171020010103</v>
          </cell>
          <cell r="G658">
            <v>-689550</v>
          </cell>
        </row>
        <row r="659">
          <cell r="E659">
            <v>1710200199</v>
          </cell>
          <cell r="G659">
            <v>28795</v>
          </cell>
        </row>
        <row r="660">
          <cell r="E660">
            <v>171020019901</v>
          </cell>
          <cell r="G660">
            <v>0</v>
          </cell>
        </row>
        <row r="661">
          <cell r="E661">
            <v>171020019902</v>
          </cell>
          <cell r="G661">
            <v>0</v>
          </cell>
        </row>
        <row r="662">
          <cell r="E662">
            <v>171020019903</v>
          </cell>
          <cell r="G662">
            <v>28795</v>
          </cell>
        </row>
        <row r="663">
          <cell r="E663">
            <v>171024</v>
          </cell>
          <cell r="G663">
            <v>72102</v>
          </cell>
        </row>
        <row r="664">
          <cell r="E664">
            <v>17102401</v>
          </cell>
          <cell r="G664">
            <v>72102</v>
          </cell>
        </row>
        <row r="665">
          <cell r="E665">
            <v>1710240101</v>
          </cell>
          <cell r="G665">
            <v>71453</v>
          </cell>
        </row>
        <row r="666">
          <cell r="E666">
            <v>171024010101</v>
          </cell>
          <cell r="G666">
            <v>57799</v>
          </cell>
        </row>
        <row r="667">
          <cell r="E667">
            <v>171024010102</v>
          </cell>
          <cell r="G667">
            <v>-118709</v>
          </cell>
        </row>
        <row r="668">
          <cell r="E668">
            <v>171024010103</v>
          </cell>
          <cell r="G668">
            <v>132363</v>
          </cell>
        </row>
        <row r="669">
          <cell r="E669">
            <v>1710240199</v>
          </cell>
          <cell r="G669">
            <v>649</v>
          </cell>
        </row>
        <row r="670">
          <cell r="E670">
            <v>171024019901</v>
          </cell>
          <cell r="G670">
            <v>0</v>
          </cell>
        </row>
        <row r="671">
          <cell r="E671">
            <v>171024019902</v>
          </cell>
          <cell r="G671">
            <v>-5210</v>
          </cell>
        </row>
        <row r="672">
          <cell r="E672">
            <v>171024019903</v>
          </cell>
          <cell r="G672">
            <v>5859</v>
          </cell>
        </row>
        <row r="673">
          <cell r="E673">
            <v>171028</v>
          </cell>
          <cell r="G673">
            <v>0</v>
          </cell>
        </row>
        <row r="674">
          <cell r="E674">
            <v>17102801</v>
          </cell>
          <cell r="G674">
            <v>0</v>
          </cell>
        </row>
        <row r="675">
          <cell r="E675">
            <v>1710280101</v>
          </cell>
          <cell r="G675">
            <v>0</v>
          </cell>
        </row>
        <row r="676">
          <cell r="E676">
            <v>171028010101</v>
          </cell>
          <cell r="G676">
            <v>31238</v>
          </cell>
        </row>
        <row r="677">
          <cell r="E677">
            <v>171028010102</v>
          </cell>
          <cell r="G677">
            <v>-31238</v>
          </cell>
        </row>
        <row r="678">
          <cell r="E678">
            <v>171028010103</v>
          </cell>
          <cell r="G678">
            <v>0</v>
          </cell>
        </row>
        <row r="679">
          <cell r="E679">
            <v>171044</v>
          </cell>
          <cell r="G679">
            <v>0</v>
          </cell>
        </row>
        <row r="680">
          <cell r="E680">
            <v>17104401</v>
          </cell>
          <cell r="G680">
            <v>0</v>
          </cell>
        </row>
        <row r="681">
          <cell r="E681">
            <v>1710440101</v>
          </cell>
          <cell r="G681">
            <v>0</v>
          </cell>
        </row>
        <row r="682">
          <cell r="E682">
            <v>171044010101</v>
          </cell>
          <cell r="G682">
            <v>0</v>
          </cell>
        </row>
        <row r="683">
          <cell r="E683">
            <v>171044010102</v>
          </cell>
          <cell r="G683">
            <v>0</v>
          </cell>
        </row>
        <row r="684">
          <cell r="E684">
            <v>171044010103</v>
          </cell>
          <cell r="G684">
            <v>0</v>
          </cell>
        </row>
        <row r="685">
          <cell r="E685">
            <v>1710440199</v>
          </cell>
          <cell r="G685">
            <v>0</v>
          </cell>
        </row>
        <row r="686">
          <cell r="E686">
            <v>171044019901</v>
          </cell>
          <cell r="G686">
            <v>0</v>
          </cell>
        </row>
        <row r="687">
          <cell r="E687">
            <v>171044019902</v>
          </cell>
          <cell r="G687">
            <v>0</v>
          </cell>
        </row>
        <row r="688">
          <cell r="E688">
            <v>171044019903</v>
          </cell>
          <cell r="G688">
            <v>0</v>
          </cell>
        </row>
        <row r="689">
          <cell r="E689">
            <v>171048</v>
          </cell>
          <cell r="G689">
            <v>0</v>
          </cell>
        </row>
        <row r="690">
          <cell r="E690">
            <v>17104801</v>
          </cell>
          <cell r="G690">
            <v>0</v>
          </cell>
        </row>
        <row r="691">
          <cell r="E691">
            <v>1710480101</v>
          </cell>
          <cell r="G691">
            <v>0</v>
          </cell>
        </row>
        <row r="692">
          <cell r="E692">
            <v>171048010101</v>
          </cell>
          <cell r="G692">
            <v>0</v>
          </cell>
        </row>
        <row r="693">
          <cell r="E693">
            <v>171048010102</v>
          </cell>
          <cell r="G693">
            <v>0</v>
          </cell>
        </row>
        <row r="694">
          <cell r="E694">
            <v>171060</v>
          </cell>
          <cell r="G694">
            <v>0</v>
          </cell>
        </row>
        <row r="695">
          <cell r="E695">
            <v>17106001</v>
          </cell>
          <cell r="G695">
            <v>0</v>
          </cell>
        </row>
        <row r="696">
          <cell r="E696">
            <v>1710600101</v>
          </cell>
          <cell r="G696">
            <v>0</v>
          </cell>
        </row>
        <row r="697">
          <cell r="E697">
            <v>171060010101</v>
          </cell>
          <cell r="G697">
            <v>0</v>
          </cell>
        </row>
        <row r="698">
          <cell r="E698">
            <v>171060010102</v>
          </cell>
          <cell r="G698">
            <v>0</v>
          </cell>
        </row>
        <row r="699">
          <cell r="E699">
            <v>171060010103</v>
          </cell>
          <cell r="G699">
            <v>0</v>
          </cell>
        </row>
        <row r="700">
          <cell r="E700">
            <v>1710600199</v>
          </cell>
          <cell r="G700">
            <v>0</v>
          </cell>
        </row>
        <row r="701">
          <cell r="E701">
            <v>171060019901</v>
          </cell>
          <cell r="G701">
            <v>0</v>
          </cell>
        </row>
        <row r="702">
          <cell r="E702">
            <v>171060019902</v>
          </cell>
          <cell r="G702">
            <v>0</v>
          </cell>
        </row>
        <row r="703">
          <cell r="E703">
            <v>171060019903</v>
          </cell>
          <cell r="G703">
            <v>0</v>
          </cell>
        </row>
        <row r="704">
          <cell r="E704">
            <v>171076</v>
          </cell>
          <cell r="G704">
            <v>163900</v>
          </cell>
        </row>
        <row r="705">
          <cell r="E705">
            <v>17107601</v>
          </cell>
          <cell r="G705">
            <v>163900</v>
          </cell>
        </row>
        <row r="706">
          <cell r="E706">
            <v>1710760101</v>
          </cell>
          <cell r="G706">
            <v>4141</v>
          </cell>
        </row>
        <row r="707">
          <cell r="E707">
            <v>171076010101</v>
          </cell>
          <cell r="G707">
            <v>4141</v>
          </cell>
        </row>
        <row r="708">
          <cell r="E708">
            <v>1710760102</v>
          </cell>
          <cell r="G708">
            <v>56423</v>
          </cell>
        </row>
        <row r="709">
          <cell r="E709">
            <v>171076010201</v>
          </cell>
          <cell r="G709">
            <v>56423</v>
          </cell>
        </row>
        <row r="710">
          <cell r="E710">
            <v>1710760103</v>
          </cell>
          <cell r="G710">
            <v>1389</v>
          </cell>
        </row>
        <row r="711">
          <cell r="E711">
            <v>171076010301</v>
          </cell>
          <cell r="G711">
            <v>1389</v>
          </cell>
        </row>
        <row r="712">
          <cell r="E712">
            <v>1710760104</v>
          </cell>
          <cell r="G712">
            <v>137</v>
          </cell>
        </row>
        <row r="713">
          <cell r="E713">
            <v>171076010401</v>
          </cell>
          <cell r="G713">
            <v>137</v>
          </cell>
        </row>
        <row r="714">
          <cell r="E714">
            <v>1710760105</v>
          </cell>
          <cell r="G714">
            <v>51760</v>
          </cell>
        </row>
        <row r="715">
          <cell r="E715">
            <v>171076010501</v>
          </cell>
          <cell r="G715">
            <v>51760</v>
          </cell>
        </row>
        <row r="716">
          <cell r="E716">
            <v>1710760106</v>
          </cell>
          <cell r="G716">
            <v>50050</v>
          </cell>
        </row>
        <row r="717">
          <cell r="E717">
            <v>171076010601</v>
          </cell>
          <cell r="G717">
            <v>50050</v>
          </cell>
        </row>
        <row r="718">
          <cell r="E718">
            <v>171095</v>
          </cell>
          <cell r="G718">
            <v>0</v>
          </cell>
        </row>
        <row r="719">
          <cell r="E719">
            <v>17109501</v>
          </cell>
          <cell r="G719">
            <v>0</v>
          </cell>
        </row>
        <row r="720">
          <cell r="E720">
            <v>1710950101</v>
          </cell>
          <cell r="G720">
            <v>0</v>
          </cell>
        </row>
        <row r="721">
          <cell r="E721">
            <v>171095010101</v>
          </cell>
          <cell r="G721">
            <v>0</v>
          </cell>
        </row>
        <row r="722">
          <cell r="E722">
            <v>171095010102</v>
          </cell>
          <cell r="G722">
            <v>0</v>
          </cell>
        </row>
        <row r="723">
          <cell r="E723">
            <v>1710950102</v>
          </cell>
          <cell r="G723">
            <v>0</v>
          </cell>
        </row>
        <row r="724">
          <cell r="E724">
            <v>171095010201</v>
          </cell>
          <cell r="G724">
            <v>18715</v>
          </cell>
        </row>
        <row r="725">
          <cell r="E725">
            <v>171095010202</v>
          </cell>
          <cell r="G725">
            <v>-18715</v>
          </cell>
        </row>
        <row r="726">
          <cell r="E726">
            <v>171099</v>
          </cell>
          <cell r="G726">
            <v>0</v>
          </cell>
        </row>
        <row r="727">
          <cell r="E727">
            <v>17109901</v>
          </cell>
          <cell r="G727">
            <v>0</v>
          </cell>
        </row>
        <row r="728">
          <cell r="E728">
            <v>1710990101</v>
          </cell>
          <cell r="G728">
            <v>0</v>
          </cell>
        </row>
        <row r="729">
          <cell r="E729">
            <v>171099010103</v>
          </cell>
          <cell r="G729">
            <v>0</v>
          </cell>
        </row>
        <row r="730">
          <cell r="E730">
            <v>1710990107</v>
          </cell>
          <cell r="G730">
            <v>0</v>
          </cell>
        </row>
        <row r="731">
          <cell r="E731">
            <v>171099010701</v>
          </cell>
          <cell r="G731">
            <v>0</v>
          </cell>
        </row>
        <row r="732">
          <cell r="E732">
            <v>171099010702</v>
          </cell>
          <cell r="G732">
            <v>0</v>
          </cell>
        </row>
        <row r="733">
          <cell r="E733">
            <v>18</v>
          </cell>
          <cell r="G733">
            <v>0</v>
          </cell>
        </row>
        <row r="734">
          <cell r="E734">
            <v>1805</v>
          </cell>
          <cell r="G734">
            <v>0</v>
          </cell>
        </row>
        <row r="735">
          <cell r="E735">
            <v>180505</v>
          </cell>
          <cell r="G735">
            <v>0</v>
          </cell>
        </row>
        <row r="736">
          <cell r="E736">
            <v>18050501</v>
          </cell>
          <cell r="G736">
            <v>0</v>
          </cell>
        </row>
        <row r="737">
          <cell r="E737">
            <v>1805050101</v>
          </cell>
          <cell r="G737">
            <v>0</v>
          </cell>
        </row>
        <row r="738">
          <cell r="E738">
            <v>180505010101</v>
          </cell>
          <cell r="G738">
            <v>0</v>
          </cell>
        </row>
        <row r="739">
          <cell r="E739">
            <v>180599</v>
          </cell>
          <cell r="G739">
            <v>0</v>
          </cell>
        </row>
        <row r="740">
          <cell r="E740">
            <v>18059901</v>
          </cell>
          <cell r="G740">
            <v>0</v>
          </cell>
        </row>
        <row r="741">
          <cell r="E741">
            <v>1805990101</v>
          </cell>
          <cell r="G741">
            <v>0</v>
          </cell>
        </row>
        <row r="742">
          <cell r="E742">
            <v>180599010101</v>
          </cell>
          <cell r="G742">
            <v>0</v>
          </cell>
        </row>
        <row r="743">
          <cell r="E743">
            <v>19</v>
          </cell>
          <cell r="G743">
            <v>376597</v>
          </cell>
        </row>
        <row r="744">
          <cell r="E744">
            <v>1910</v>
          </cell>
          <cell r="G744">
            <v>376597</v>
          </cell>
        </row>
        <row r="745">
          <cell r="E745">
            <v>191004</v>
          </cell>
          <cell r="G745">
            <v>48753</v>
          </cell>
        </row>
        <row r="746">
          <cell r="E746">
            <v>19100401</v>
          </cell>
          <cell r="G746">
            <v>48753</v>
          </cell>
        </row>
        <row r="747">
          <cell r="E747">
            <v>1910040101</v>
          </cell>
          <cell r="G747">
            <v>48753</v>
          </cell>
        </row>
        <row r="748">
          <cell r="E748">
            <v>191004010101</v>
          </cell>
          <cell r="G748">
            <v>44537</v>
          </cell>
        </row>
        <row r="749">
          <cell r="E749">
            <v>191004010102</v>
          </cell>
          <cell r="G749">
            <v>4216</v>
          </cell>
        </row>
        <row r="750">
          <cell r="E750">
            <v>191008</v>
          </cell>
          <cell r="G750">
            <v>327844</v>
          </cell>
        </row>
        <row r="751">
          <cell r="E751">
            <v>19100801</v>
          </cell>
          <cell r="G751">
            <v>327844</v>
          </cell>
        </row>
        <row r="752">
          <cell r="E752">
            <v>1910080101</v>
          </cell>
          <cell r="G752">
            <v>327844</v>
          </cell>
        </row>
        <row r="753">
          <cell r="E753">
            <v>191008010101</v>
          </cell>
          <cell r="G753">
            <v>114099</v>
          </cell>
        </row>
        <row r="754">
          <cell r="E754">
            <v>191008010102</v>
          </cell>
          <cell r="G754">
            <v>213745</v>
          </cell>
        </row>
        <row r="755">
          <cell r="E755">
            <v>2</v>
          </cell>
          <cell r="G755">
            <v>101075673</v>
          </cell>
        </row>
        <row r="756">
          <cell r="E756">
            <v>21</v>
          </cell>
          <cell r="G756">
            <v>10904395</v>
          </cell>
        </row>
        <row r="757">
          <cell r="E757">
            <v>2105</v>
          </cell>
          <cell r="G757">
            <v>10834227</v>
          </cell>
        </row>
        <row r="758">
          <cell r="E758">
            <v>210505</v>
          </cell>
          <cell r="G758">
            <v>334227</v>
          </cell>
        </row>
        <row r="759">
          <cell r="E759">
            <v>21050501</v>
          </cell>
          <cell r="G759">
            <v>334227</v>
          </cell>
        </row>
        <row r="760">
          <cell r="E760">
            <v>2105050101</v>
          </cell>
          <cell r="G760">
            <v>334227</v>
          </cell>
        </row>
        <row r="761">
          <cell r="E761">
            <v>210505010101</v>
          </cell>
          <cell r="G761">
            <v>334227</v>
          </cell>
        </row>
        <row r="762">
          <cell r="E762">
            <v>210510</v>
          </cell>
          <cell r="G762">
            <v>10500000</v>
          </cell>
        </row>
        <row r="763">
          <cell r="E763">
            <v>21051001</v>
          </cell>
          <cell r="G763">
            <v>10500000</v>
          </cell>
        </row>
        <row r="764">
          <cell r="E764">
            <v>2105100101</v>
          </cell>
          <cell r="G764">
            <v>10500000</v>
          </cell>
        </row>
        <row r="765">
          <cell r="E765">
            <v>210510010102</v>
          </cell>
          <cell r="G765">
            <v>3833333</v>
          </cell>
        </row>
        <row r="766">
          <cell r="E766">
            <v>210510010103</v>
          </cell>
          <cell r="G766">
            <v>6666667</v>
          </cell>
        </row>
        <row r="767">
          <cell r="E767">
            <v>2120</v>
          </cell>
          <cell r="G767">
            <v>70168</v>
          </cell>
        </row>
        <row r="768">
          <cell r="E768">
            <v>212005</v>
          </cell>
          <cell r="G768">
            <v>70168</v>
          </cell>
        </row>
        <row r="769">
          <cell r="E769">
            <v>21200501</v>
          </cell>
          <cell r="G769">
            <v>70168</v>
          </cell>
        </row>
        <row r="770">
          <cell r="E770">
            <v>2120050101</v>
          </cell>
          <cell r="G770">
            <v>41121</v>
          </cell>
        </row>
        <row r="771">
          <cell r="E771">
            <v>212005010101</v>
          </cell>
          <cell r="G771">
            <v>41121</v>
          </cell>
        </row>
        <row r="772">
          <cell r="E772">
            <v>2120050102</v>
          </cell>
          <cell r="G772">
            <v>29047</v>
          </cell>
        </row>
        <row r="773">
          <cell r="E773">
            <v>212005010201</v>
          </cell>
          <cell r="G773">
            <v>29047</v>
          </cell>
        </row>
        <row r="774">
          <cell r="E774">
            <v>22</v>
          </cell>
          <cell r="G774">
            <v>66740878</v>
          </cell>
        </row>
        <row r="775">
          <cell r="E775">
            <v>2205</v>
          </cell>
          <cell r="G775">
            <v>66740878</v>
          </cell>
        </row>
        <row r="776">
          <cell r="E776">
            <v>220501</v>
          </cell>
          <cell r="G776">
            <v>0</v>
          </cell>
        </row>
        <row r="777">
          <cell r="E777">
            <v>22050101</v>
          </cell>
          <cell r="G777">
            <v>0</v>
          </cell>
        </row>
        <row r="778">
          <cell r="E778">
            <v>2205010101</v>
          </cell>
          <cell r="G778">
            <v>0</v>
          </cell>
        </row>
        <row r="779">
          <cell r="E779">
            <v>220501010102</v>
          </cell>
          <cell r="G779">
            <v>0</v>
          </cell>
        </row>
        <row r="780">
          <cell r="E780">
            <v>2205010102</v>
          </cell>
          <cell r="G780">
            <v>0</v>
          </cell>
        </row>
        <row r="781">
          <cell r="E781">
            <v>220501010213</v>
          </cell>
          <cell r="G781">
            <v>0</v>
          </cell>
        </row>
        <row r="782">
          <cell r="E782">
            <v>220510</v>
          </cell>
          <cell r="G782">
            <v>66740878</v>
          </cell>
        </row>
        <row r="783">
          <cell r="E783">
            <v>22051001</v>
          </cell>
          <cell r="G783">
            <v>66641779</v>
          </cell>
        </row>
        <row r="784">
          <cell r="E784">
            <v>2205100101</v>
          </cell>
          <cell r="G784">
            <v>14500871</v>
          </cell>
        </row>
        <row r="785">
          <cell r="E785">
            <v>220510010101</v>
          </cell>
          <cell r="G785">
            <v>682389</v>
          </cell>
        </row>
        <row r="786">
          <cell r="E786">
            <v>220510010102</v>
          </cell>
          <cell r="G786">
            <v>13761345</v>
          </cell>
        </row>
        <row r="787">
          <cell r="E787">
            <v>220510010103</v>
          </cell>
          <cell r="G787">
            <v>57137</v>
          </cell>
        </row>
        <row r="788">
          <cell r="E788">
            <v>2205100102</v>
          </cell>
          <cell r="G788">
            <v>52140908</v>
          </cell>
        </row>
        <row r="789">
          <cell r="E789">
            <v>220510010201</v>
          </cell>
          <cell r="G789">
            <v>23476863</v>
          </cell>
        </row>
        <row r="790">
          <cell r="E790">
            <v>220510010202</v>
          </cell>
          <cell r="G790">
            <v>3528280</v>
          </cell>
        </row>
        <row r="791">
          <cell r="E791">
            <v>220510010203</v>
          </cell>
          <cell r="G791">
            <v>1441439</v>
          </cell>
        </row>
        <row r="792">
          <cell r="E792">
            <v>220510010204</v>
          </cell>
          <cell r="G792">
            <v>1435344</v>
          </cell>
        </row>
        <row r="793">
          <cell r="E793">
            <v>220510010205</v>
          </cell>
          <cell r="G793">
            <v>171968</v>
          </cell>
        </row>
        <row r="794">
          <cell r="E794">
            <v>220510010206</v>
          </cell>
          <cell r="G794">
            <v>1886170</v>
          </cell>
        </row>
        <row r="795">
          <cell r="E795">
            <v>220510010207</v>
          </cell>
          <cell r="G795">
            <v>178566</v>
          </cell>
        </row>
        <row r="796">
          <cell r="E796">
            <v>220510010208</v>
          </cell>
          <cell r="G796">
            <v>47355</v>
          </cell>
        </row>
        <row r="797">
          <cell r="E797">
            <v>220510010209</v>
          </cell>
          <cell r="G797">
            <v>1123801</v>
          </cell>
        </row>
        <row r="798">
          <cell r="E798">
            <v>220510010210</v>
          </cell>
          <cell r="G798">
            <v>27531</v>
          </cell>
        </row>
        <row r="799">
          <cell r="E799">
            <v>220510010211</v>
          </cell>
          <cell r="G799">
            <v>736163</v>
          </cell>
        </row>
        <row r="800">
          <cell r="E800">
            <v>220510010212</v>
          </cell>
          <cell r="G800">
            <v>18087428</v>
          </cell>
        </row>
        <row r="801">
          <cell r="E801">
            <v>22051004</v>
          </cell>
          <cell r="G801">
            <v>99099</v>
          </cell>
        </row>
        <row r="802">
          <cell r="E802">
            <v>2205100401</v>
          </cell>
          <cell r="G802">
            <v>99099</v>
          </cell>
        </row>
        <row r="803">
          <cell r="E803">
            <v>220510040101</v>
          </cell>
          <cell r="G803">
            <v>60305</v>
          </cell>
        </row>
        <row r="804">
          <cell r="E804">
            <v>220510040102</v>
          </cell>
          <cell r="G804">
            <v>4970</v>
          </cell>
        </row>
        <row r="805">
          <cell r="E805">
            <v>220510040103</v>
          </cell>
          <cell r="G805">
            <v>7854</v>
          </cell>
        </row>
        <row r="806">
          <cell r="E806">
            <v>220510040104</v>
          </cell>
          <cell r="G806">
            <v>3857</v>
          </cell>
        </row>
        <row r="807">
          <cell r="E807">
            <v>220510040105</v>
          </cell>
          <cell r="G807">
            <v>0</v>
          </cell>
        </row>
        <row r="808">
          <cell r="E808">
            <v>220510040106</v>
          </cell>
          <cell r="G808">
            <v>20437</v>
          </cell>
        </row>
        <row r="809">
          <cell r="E809">
            <v>220510040107</v>
          </cell>
          <cell r="G809">
            <v>666</v>
          </cell>
        </row>
        <row r="810">
          <cell r="E810">
            <v>220510040108</v>
          </cell>
          <cell r="G810">
            <v>119</v>
          </cell>
        </row>
        <row r="811">
          <cell r="E811">
            <v>220510040109</v>
          </cell>
          <cell r="G811">
            <v>875</v>
          </cell>
        </row>
        <row r="812">
          <cell r="E812">
            <v>220510040110</v>
          </cell>
          <cell r="G812">
            <v>15</v>
          </cell>
        </row>
        <row r="813">
          <cell r="E813">
            <v>220510040111</v>
          </cell>
          <cell r="G813">
            <v>1</v>
          </cell>
        </row>
        <row r="814">
          <cell r="E814">
            <v>220511</v>
          </cell>
          <cell r="G814">
            <v>0</v>
          </cell>
        </row>
        <row r="815">
          <cell r="E815">
            <v>22051101</v>
          </cell>
          <cell r="G815">
            <v>0</v>
          </cell>
        </row>
        <row r="816">
          <cell r="E816">
            <v>2205110101</v>
          </cell>
          <cell r="G816">
            <v>0</v>
          </cell>
        </row>
        <row r="817">
          <cell r="E817">
            <v>220511010101</v>
          </cell>
          <cell r="G817">
            <v>0</v>
          </cell>
        </row>
        <row r="818">
          <cell r="E818">
            <v>220595</v>
          </cell>
          <cell r="G818">
            <v>0</v>
          </cell>
        </row>
        <row r="819">
          <cell r="E819">
            <v>22059501</v>
          </cell>
          <cell r="G819">
            <v>0</v>
          </cell>
        </row>
        <row r="820">
          <cell r="E820">
            <v>2205950101</v>
          </cell>
          <cell r="G820">
            <v>0</v>
          </cell>
        </row>
        <row r="821">
          <cell r="E821">
            <v>220595010101</v>
          </cell>
          <cell r="G821">
            <v>0</v>
          </cell>
        </row>
        <row r="822">
          <cell r="E822">
            <v>23</v>
          </cell>
          <cell r="G822">
            <v>20904741</v>
          </cell>
        </row>
        <row r="823">
          <cell r="E823">
            <v>2315</v>
          </cell>
          <cell r="G823">
            <v>196753</v>
          </cell>
        </row>
        <row r="824">
          <cell r="E824">
            <v>231505</v>
          </cell>
          <cell r="G824">
            <v>196753</v>
          </cell>
        </row>
        <row r="825">
          <cell r="E825">
            <v>23150501</v>
          </cell>
          <cell r="G825">
            <v>196753</v>
          </cell>
        </row>
        <row r="826">
          <cell r="E826">
            <v>2315050101</v>
          </cell>
          <cell r="G826">
            <v>0</v>
          </cell>
        </row>
        <row r="827">
          <cell r="E827">
            <v>231505010101</v>
          </cell>
          <cell r="G827">
            <v>0</v>
          </cell>
        </row>
        <row r="828">
          <cell r="E828">
            <v>231505010102</v>
          </cell>
          <cell r="G828">
            <v>0</v>
          </cell>
        </row>
        <row r="829">
          <cell r="E829">
            <v>231505010103</v>
          </cell>
          <cell r="G829">
            <v>0</v>
          </cell>
        </row>
        <row r="830">
          <cell r="E830">
            <v>231505010104</v>
          </cell>
          <cell r="G830">
            <v>0</v>
          </cell>
        </row>
        <row r="831">
          <cell r="E831">
            <v>231505010105</v>
          </cell>
          <cell r="G831">
            <v>0</v>
          </cell>
        </row>
        <row r="832">
          <cell r="E832">
            <v>231505010106</v>
          </cell>
          <cell r="G832">
            <v>0</v>
          </cell>
        </row>
        <row r="833">
          <cell r="E833">
            <v>231505010107</v>
          </cell>
          <cell r="G833">
            <v>0</v>
          </cell>
        </row>
        <row r="834">
          <cell r="E834">
            <v>2315050102</v>
          </cell>
          <cell r="G834">
            <v>188334</v>
          </cell>
        </row>
        <row r="835">
          <cell r="E835">
            <v>231505010201</v>
          </cell>
          <cell r="G835">
            <v>188334</v>
          </cell>
        </row>
        <row r="836">
          <cell r="E836">
            <v>231505010202</v>
          </cell>
          <cell r="G836">
            <v>0</v>
          </cell>
        </row>
        <row r="837">
          <cell r="E837">
            <v>231505010203</v>
          </cell>
          <cell r="G837">
            <v>0</v>
          </cell>
        </row>
        <row r="838">
          <cell r="E838">
            <v>231505010205</v>
          </cell>
          <cell r="G838">
            <v>0</v>
          </cell>
        </row>
        <row r="839">
          <cell r="E839">
            <v>2315050103</v>
          </cell>
          <cell r="G839">
            <v>0</v>
          </cell>
        </row>
        <row r="840">
          <cell r="E840">
            <v>231505010301</v>
          </cell>
          <cell r="G840">
            <v>0</v>
          </cell>
        </row>
        <row r="841">
          <cell r="E841">
            <v>231505010303</v>
          </cell>
          <cell r="G841">
            <v>0</v>
          </cell>
        </row>
        <row r="842">
          <cell r="E842">
            <v>2315050104</v>
          </cell>
          <cell r="G842">
            <v>364</v>
          </cell>
        </row>
        <row r="843">
          <cell r="E843">
            <v>231505010401</v>
          </cell>
          <cell r="G843">
            <v>0</v>
          </cell>
        </row>
        <row r="844">
          <cell r="E844">
            <v>231505010402</v>
          </cell>
          <cell r="G844">
            <v>364</v>
          </cell>
        </row>
        <row r="845">
          <cell r="E845">
            <v>2315050105</v>
          </cell>
          <cell r="G845">
            <v>0</v>
          </cell>
        </row>
        <row r="846">
          <cell r="E846">
            <v>231505010501</v>
          </cell>
          <cell r="G846">
            <v>0</v>
          </cell>
        </row>
        <row r="847">
          <cell r="E847">
            <v>2315050106</v>
          </cell>
          <cell r="G847">
            <v>4350</v>
          </cell>
        </row>
        <row r="848">
          <cell r="E848">
            <v>231505010601</v>
          </cell>
          <cell r="G848">
            <v>4350</v>
          </cell>
        </row>
        <row r="849">
          <cell r="E849">
            <v>231505010604</v>
          </cell>
          <cell r="G849">
            <v>0</v>
          </cell>
        </row>
        <row r="850">
          <cell r="E850">
            <v>231505010605</v>
          </cell>
          <cell r="G850">
            <v>0</v>
          </cell>
        </row>
        <row r="851">
          <cell r="E851">
            <v>2315050107</v>
          </cell>
          <cell r="G851">
            <v>1437</v>
          </cell>
        </row>
        <row r="852">
          <cell r="E852">
            <v>231505010701</v>
          </cell>
          <cell r="G852">
            <v>1437</v>
          </cell>
        </row>
        <row r="853">
          <cell r="E853">
            <v>2315050109</v>
          </cell>
          <cell r="G853">
            <v>0</v>
          </cell>
        </row>
        <row r="854">
          <cell r="E854">
            <v>231505010901</v>
          </cell>
          <cell r="G854">
            <v>0</v>
          </cell>
        </row>
        <row r="855">
          <cell r="E855">
            <v>2315050110</v>
          </cell>
          <cell r="G855">
            <v>9</v>
          </cell>
        </row>
        <row r="856">
          <cell r="E856">
            <v>231505011001</v>
          </cell>
          <cell r="G856">
            <v>9</v>
          </cell>
        </row>
        <row r="857">
          <cell r="E857">
            <v>2315050111</v>
          </cell>
          <cell r="G857">
            <v>0</v>
          </cell>
        </row>
        <row r="858">
          <cell r="E858">
            <v>231505011101</v>
          </cell>
          <cell r="G858">
            <v>0</v>
          </cell>
        </row>
        <row r="859">
          <cell r="E859">
            <v>2315050114</v>
          </cell>
          <cell r="G859">
            <v>2259</v>
          </cell>
        </row>
        <row r="860">
          <cell r="E860">
            <v>231505011401</v>
          </cell>
          <cell r="G860">
            <v>2259</v>
          </cell>
        </row>
        <row r="861">
          <cell r="E861">
            <v>2325</v>
          </cell>
          <cell r="G861">
            <v>18332024</v>
          </cell>
        </row>
        <row r="862">
          <cell r="E862">
            <v>232505</v>
          </cell>
          <cell r="G862">
            <v>17327541</v>
          </cell>
        </row>
        <row r="863">
          <cell r="E863">
            <v>23250501</v>
          </cell>
          <cell r="G863">
            <v>1345326</v>
          </cell>
        </row>
        <row r="864">
          <cell r="E864">
            <v>2325050101</v>
          </cell>
          <cell r="G864">
            <v>1345326</v>
          </cell>
        </row>
        <row r="865">
          <cell r="E865">
            <v>232505010101</v>
          </cell>
          <cell r="G865">
            <v>1345326</v>
          </cell>
        </row>
        <row r="866">
          <cell r="E866">
            <v>23250502</v>
          </cell>
          <cell r="G866">
            <v>1067789</v>
          </cell>
        </row>
        <row r="867">
          <cell r="E867">
            <v>2325050201</v>
          </cell>
          <cell r="G867">
            <v>1067789</v>
          </cell>
        </row>
        <row r="868">
          <cell r="E868">
            <v>232505020101</v>
          </cell>
          <cell r="G868">
            <v>1067789</v>
          </cell>
        </row>
        <row r="869">
          <cell r="E869">
            <v>23250506</v>
          </cell>
          <cell r="G869">
            <v>14914426</v>
          </cell>
        </row>
        <row r="870">
          <cell r="E870">
            <v>2325050601</v>
          </cell>
          <cell r="G870">
            <v>8099458</v>
          </cell>
        </row>
        <row r="871">
          <cell r="E871">
            <v>232505060101</v>
          </cell>
          <cell r="G871">
            <v>8088434</v>
          </cell>
        </row>
        <row r="872">
          <cell r="E872">
            <v>232505060102</v>
          </cell>
          <cell r="G872">
            <v>2857</v>
          </cell>
        </row>
        <row r="873">
          <cell r="E873">
            <v>232505060103</v>
          </cell>
          <cell r="G873">
            <v>8167</v>
          </cell>
        </row>
        <row r="874">
          <cell r="E874">
            <v>232505060104</v>
          </cell>
          <cell r="G874">
            <v>0</v>
          </cell>
        </row>
        <row r="875">
          <cell r="E875">
            <v>2325050602</v>
          </cell>
          <cell r="G875">
            <v>4101075</v>
          </cell>
        </row>
        <row r="876">
          <cell r="E876">
            <v>232505060201</v>
          </cell>
          <cell r="G876">
            <v>1038119</v>
          </cell>
        </row>
        <row r="877">
          <cell r="E877">
            <v>232505060202</v>
          </cell>
          <cell r="G877">
            <v>18860</v>
          </cell>
        </row>
        <row r="878">
          <cell r="E878">
            <v>232505060203</v>
          </cell>
          <cell r="G878">
            <v>0</v>
          </cell>
        </row>
        <row r="879">
          <cell r="E879">
            <v>232505060205</v>
          </cell>
          <cell r="G879">
            <v>3044096</v>
          </cell>
        </row>
        <row r="880">
          <cell r="E880">
            <v>2325050603</v>
          </cell>
          <cell r="G880">
            <v>-35489</v>
          </cell>
        </row>
        <row r="881">
          <cell r="E881">
            <v>232505060301</v>
          </cell>
          <cell r="G881">
            <v>-35489</v>
          </cell>
        </row>
        <row r="882">
          <cell r="E882">
            <v>2325050604</v>
          </cell>
          <cell r="G882">
            <v>2749382</v>
          </cell>
        </row>
        <row r="883">
          <cell r="E883">
            <v>232505060401</v>
          </cell>
          <cell r="G883">
            <v>1985668</v>
          </cell>
        </row>
        <row r="884">
          <cell r="E884">
            <v>232505060402</v>
          </cell>
          <cell r="G884">
            <v>763714</v>
          </cell>
        </row>
        <row r="885">
          <cell r="E885">
            <v>232510</v>
          </cell>
          <cell r="G885">
            <v>0</v>
          </cell>
        </row>
        <row r="886">
          <cell r="E886">
            <v>23251001</v>
          </cell>
          <cell r="G886">
            <v>0</v>
          </cell>
        </row>
        <row r="887">
          <cell r="E887">
            <v>2325100101</v>
          </cell>
          <cell r="G887">
            <v>0</v>
          </cell>
        </row>
        <row r="888">
          <cell r="E888">
            <v>232510010101</v>
          </cell>
          <cell r="G888">
            <v>0</v>
          </cell>
        </row>
        <row r="889">
          <cell r="E889">
            <v>232510010102</v>
          </cell>
          <cell r="G889">
            <v>0</v>
          </cell>
        </row>
        <row r="890">
          <cell r="E890">
            <v>232515</v>
          </cell>
          <cell r="G890">
            <v>0</v>
          </cell>
        </row>
        <row r="891">
          <cell r="E891">
            <v>23251501</v>
          </cell>
          <cell r="G891">
            <v>0</v>
          </cell>
        </row>
        <row r="892">
          <cell r="E892">
            <v>2325150101</v>
          </cell>
          <cell r="G892">
            <v>0</v>
          </cell>
        </row>
        <row r="893">
          <cell r="E893">
            <v>232515010101</v>
          </cell>
          <cell r="G893">
            <v>0</v>
          </cell>
        </row>
        <row r="894">
          <cell r="E894">
            <v>232515010102</v>
          </cell>
          <cell r="G894">
            <v>0</v>
          </cell>
        </row>
        <row r="895">
          <cell r="E895">
            <v>232520</v>
          </cell>
          <cell r="G895">
            <v>0</v>
          </cell>
        </row>
        <row r="896">
          <cell r="E896">
            <v>23252001</v>
          </cell>
          <cell r="G896">
            <v>0</v>
          </cell>
        </row>
        <row r="897">
          <cell r="E897">
            <v>2325200101</v>
          </cell>
          <cell r="G897">
            <v>0</v>
          </cell>
        </row>
        <row r="898">
          <cell r="E898">
            <v>232520010101</v>
          </cell>
          <cell r="G898">
            <v>0</v>
          </cell>
        </row>
        <row r="899">
          <cell r="E899">
            <v>232520010102</v>
          </cell>
          <cell r="G899">
            <v>0</v>
          </cell>
        </row>
        <row r="900">
          <cell r="E900">
            <v>232525</v>
          </cell>
          <cell r="G900">
            <v>440358</v>
          </cell>
        </row>
        <row r="901">
          <cell r="E901">
            <v>23252501</v>
          </cell>
          <cell r="G901">
            <v>8069924</v>
          </cell>
        </row>
        <row r="902">
          <cell r="E902">
            <v>2325250101</v>
          </cell>
          <cell r="G902">
            <v>8069924</v>
          </cell>
        </row>
        <row r="903">
          <cell r="E903">
            <v>232525010101</v>
          </cell>
          <cell r="G903">
            <v>8069924</v>
          </cell>
        </row>
        <row r="904">
          <cell r="E904">
            <v>23252502</v>
          </cell>
          <cell r="G904">
            <v>-6848867</v>
          </cell>
        </row>
        <row r="905">
          <cell r="E905">
            <v>2325250201</v>
          </cell>
          <cell r="G905">
            <v>-6848867</v>
          </cell>
        </row>
        <row r="906">
          <cell r="E906">
            <v>232525020101</v>
          </cell>
          <cell r="G906">
            <v>-6848867</v>
          </cell>
        </row>
        <row r="907">
          <cell r="E907">
            <v>23252503</v>
          </cell>
          <cell r="G907">
            <v>-932165</v>
          </cell>
        </row>
        <row r="908">
          <cell r="E908">
            <v>2325250301</v>
          </cell>
          <cell r="G908">
            <v>-932165</v>
          </cell>
        </row>
        <row r="909">
          <cell r="E909">
            <v>232525030101</v>
          </cell>
          <cell r="G909">
            <v>-932165</v>
          </cell>
        </row>
        <row r="910">
          <cell r="E910">
            <v>23252504</v>
          </cell>
          <cell r="G910">
            <v>151466</v>
          </cell>
        </row>
        <row r="911">
          <cell r="E911">
            <v>2325250401</v>
          </cell>
          <cell r="G911">
            <v>151466</v>
          </cell>
        </row>
        <row r="912">
          <cell r="E912">
            <v>232525040101</v>
          </cell>
          <cell r="G912">
            <v>142790</v>
          </cell>
        </row>
        <row r="913">
          <cell r="E913">
            <v>232525040102</v>
          </cell>
          <cell r="G913">
            <v>8676</v>
          </cell>
        </row>
        <row r="914">
          <cell r="E914">
            <v>232530</v>
          </cell>
          <cell r="G914">
            <v>476460</v>
          </cell>
        </row>
        <row r="915">
          <cell r="E915">
            <v>23253001</v>
          </cell>
          <cell r="G915">
            <v>476460</v>
          </cell>
        </row>
        <row r="916">
          <cell r="E916">
            <v>2325300101</v>
          </cell>
          <cell r="G916">
            <v>476460</v>
          </cell>
        </row>
        <row r="917">
          <cell r="E917">
            <v>232530010101</v>
          </cell>
          <cell r="G917">
            <v>312827</v>
          </cell>
        </row>
        <row r="918">
          <cell r="E918">
            <v>232530010102</v>
          </cell>
          <cell r="G918">
            <v>163633</v>
          </cell>
        </row>
        <row r="919">
          <cell r="E919">
            <v>232535</v>
          </cell>
          <cell r="G919">
            <v>87665</v>
          </cell>
        </row>
        <row r="920">
          <cell r="E920">
            <v>23253501</v>
          </cell>
          <cell r="G920">
            <v>87665</v>
          </cell>
        </row>
        <row r="921">
          <cell r="E921">
            <v>2325350101</v>
          </cell>
          <cell r="G921">
            <v>87665</v>
          </cell>
        </row>
        <row r="922">
          <cell r="E922">
            <v>232535010101</v>
          </cell>
          <cell r="G922">
            <v>87665</v>
          </cell>
        </row>
        <row r="923">
          <cell r="E923">
            <v>232540</v>
          </cell>
          <cell r="G923">
            <v>0</v>
          </cell>
        </row>
        <row r="924">
          <cell r="E924">
            <v>23254001</v>
          </cell>
          <cell r="G924">
            <v>0</v>
          </cell>
        </row>
        <row r="925">
          <cell r="E925">
            <v>2325400101</v>
          </cell>
          <cell r="G925">
            <v>0</v>
          </cell>
        </row>
        <row r="926">
          <cell r="E926">
            <v>232540010101</v>
          </cell>
          <cell r="G926">
            <v>0</v>
          </cell>
        </row>
        <row r="927">
          <cell r="E927">
            <v>232545</v>
          </cell>
          <cell r="G927">
            <v>0</v>
          </cell>
        </row>
        <row r="928">
          <cell r="E928">
            <v>23254501</v>
          </cell>
          <cell r="G928">
            <v>0</v>
          </cell>
        </row>
        <row r="929">
          <cell r="E929">
            <v>2325450101</v>
          </cell>
          <cell r="G929">
            <v>0</v>
          </cell>
        </row>
        <row r="930">
          <cell r="E930">
            <v>232545010101</v>
          </cell>
          <cell r="G930">
            <v>0</v>
          </cell>
        </row>
        <row r="931">
          <cell r="E931">
            <v>2335</v>
          </cell>
          <cell r="G931">
            <v>709587</v>
          </cell>
        </row>
        <row r="932">
          <cell r="E932">
            <v>233505</v>
          </cell>
          <cell r="G932">
            <v>19710</v>
          </cell>
        </row>
        <row r="933">
          <cell r="E933">
            <v>23350501</v>
          </cell>
          <cell r="G933">
            <v>19710</v>
          </cell>
        </row>
        <row r="934">
          <cell r="E934">
            <v>2335050101</v>
          </cell>
          <cell r="G934">
            <v>19710</v>
          </cell>
        </row>
        <row r="935">
          <cell r="E935">
            <v>233505010101</v>
          </cell>
          <cell r="G935">
            <v>0</v>
          </cell>
        </row>
        <row r="936">
          <cell r="E936">
            <v>233505010102</v>
          </cell>
          <cell r="G936">
            <v>19710</v>
          </cell>
        </row>
        <row r="937">
          <cell r="E937">
            <v>233510</v>
          </cell>
          <cell r="G937">
            <v>0</v>
          </cell>
        </row>
        <row r="938">
          <cell r="E938">
            <v>23351001</v>
          </cell>
          <cell r="G938">
            <v>0</v>
          </cell>
        </row>
        <row r="939">
          <cell r="E939">
            <v>2335100101</v>
          </cell>
          <cell r="G939">
            <v>0</v>
          </cell>
        </row>
        <row r="940">
          <cell r="E940">
            <v>233510010101</v>
          </cell>
          <cell r="G940">
            <v>0</v>
          </cell>
        </row>
        <row r="941">
          <cell r="E941">
            <v>233515</v>
          </cell>
          <cell r="G941">
            <v>0</v>
          </cell>
        </row>
        <row r="942">
          <cell r="E942">
            <v>23351501</v>
          </cell>
          <cell r="G942">
            <v>0</v>
          </cell>
        </row>
        <row r="943">
          <cell r="E943">
            <v>2335150101</v>
          </cell>
          <cell r="G943">
            <v>0</v>
          </cell>
        </row>
        <row r="944">
          <cell r="E944">
            <v>233515010101</v>
          </cell>
          <cell r="G944">
            <v>0</v>
          </cell>
        </row>
        <row r="945">
          <cell r="E945">
            <v>233525</v>
          </cell>
          <cell r="G945">
            <v>84652</v>
          </cell>
        </row>
        <row r="946">
          <cell r="E946">
            <v>23352501</v>
          </cell>
          <cell r="G946">
            <v>84652</v>
          </cell>
        </row>
        <row r="947">
          <cell r="E947">
            <v>2335250101</v>
          </cell>
          <cell r="G947">
            <v>84652</v>
          </cell>
        </row>
        <row r="948">
          <cell r="E948">
            <v>233525010101</v>
          </cell>
          <cell r="G948">
            <v>84652</v>
          </cell>
        </row>
        <row r="949">
          <cell r="E949">
            <v>233530</v>
          </cell>
          <cell r="G949">
            <v>12868</v>
          </cell>
        </row>
        <row r="950">
          <cell r="E950">
            <v>23353001</v>
          </cell>
          <cell r="G950">
            <v>12868</v>
          </cell>
        </row>
        <row r="951">
          <cell r="E951">
            <v>2335300101</v>
          </cell>
          <cell r="G951">
            <v>12868</v>
          </cell>
        </row>
        <row r="952">
          <cell r="E952">
            <v>233530010101</v>
          </cell>
          <cell r="G952">
            <v>12868</v>
          </cell>
        </row>
        <row r="953">
          <cell r="E953">
            <v>233535</v>
          </cell>
          <cell r="G953">
            <v>0</v>
          </cell>
        </row>
        <row r="954">
          <cell r="E954">
            <v>23353501</v>
          </cell>
          <cell r="G954">
            <v>0</v>
          </cell>
        </row>
        <row r="955">
          <cell r="E955">
            <v>2335350101</v>
          </cell>
          <cell r="G955">
            <v>0</v>
          </cell>
        </row>
        <row r="956">
          <cell r="E956">
            <v>233535010101</v>
          </cell>
          <cell r="G956">
            <v>0</v>
          </cell>
        </row>
        <row r="957">
          <cell r="E957">
            <v>233540</v>
          </cell>
          <cell r="G957">
            <v>181</v>
          </cell>
        </row>
        <row r="958">
          <cell r="E958">
            <v>23354001</v>
          </cell>
          <cell r="G958">
            <v>181</v>
          </cell>
        </row>
        <row r="959">
          <cell r="E959">
            <v>2335400101</v>
          </cell>
          <cell r="G959">
            <v>181</v>
          </cell>
        </row>
        <row r="960">
          <cell r="E960">
            <v>233540010101</v>
          </cell>
          <cell r="G960">
            <v>181</v>
          </cell>
        </row>
        <row r="961">
          <cell r="E961">
            <v>233545</v>
          </cell>
          <cell r="G961">
            <v>9718</v>
          </cell>
        </row>
        <row r="962">
          <cell r="E962">
            <v>23354501</v>
          </cell>
          <cell r="G962">
            <v>9718</v>
          </cell>
        </row>
        <row r="963">
          <cell r="E963">
            <v>2335450101</v>
          </cell>
          <cell r="G963">
            <v>9718</v>
          </cell>
        </row>
        <row r="964">
          <cell r="E964">
            <v>233545010101</v>
          </cell>
          <cell r="G964">
            <v>9718</v>
          </cell>
        </row>
        <row r="965">
          <cell r="E965">
            <v>233550</v>
          </cell>
          <cell r="G965">
            <v>5679</v>
          </cell>
        </row>
        <row r="966">
          <cell r="E966">
            <v>23355001</v>
          </cell>
          <cell r="G966">
            <v>5679</v>
          </cell>
        </row>
        <row r="967">
          <cell r="E967">
            <v>2335500101</v>
          </cell>
          <cell r="G967">
            <v>5679</v>
          </cell>
        </row>
        <row r="968">
          <cell r="E968">
            <v>233550010101</v>
          </cell>
          <cell r="G968">
            <v>5679</v>
          </cell>
        </row>
        <row r="969">
          <cell r="E969">
            <v>233555</v>
          </cell>
          <cell r="G969">
            <v>704</v>
          </cell>
        </row>
        <row r="970">
          <cell r="E970">
            <v>23355501</v>
          </cell>
          <cell r="G970">
            <v>704</v>
          </cell>
        </row>
        <row r="971">
          <cell r="E971">
            <v>2335550101</v>
          </cell>
          <cell r="G971">
            <v>704</v>
          </cell>
        </row>
        <row r="972">
          <cell r="E972">
            <v>233555010101</v>
          </cell>
          <cell r="G972">
            <v>704</v>
          </cell>
        </row>
        <row r="973">
          <cell r="E973">
            <v>233565</v>
          </cell>
          <cell r="G973">
            <v>0</v>
          </cell>
        </row>
        <row r="974">
          <cell r="E974">
            <v>23356501</v>
          </cell>
          <cell r="G974">
            <v>0</v>
          </cell>
        </row>
        <row r="975">
          <cell r="E975">
            <v>2335650101</v>
          </cell>
          <cell r="G975">
            <v>0</v>
          </cell>
        </row>
        <row r="976">
          <cell r="E976">
            <v>233565010101</v>
          </cell>
          <cell r="G976">
            <v>0</v>
          </cell>
        </row>
        <row r="977">
          <cell r="E977">
            <v>233595</v>
          </cell>
          <cell r="G977">
            <v>576075</v>
          </cell>
        </row>
        <row r="978">
          <cell r="E978">
            <v>23359501</v>
          </cell>
          <cell r="G978">
            <v>576075</v>
          </cell>
        </row>
        <row r="979">
          <cell r="E979">
            <v>2335950101</v>
          </cell>
          <cell r="G979">
            <v>576075</v>
          </cell>
        </row>
        <row r="980">
          <cell r="E980">
            <v>233595010102</v>
          </cell>
          <cell r="G980">
            <v>0</v>
          </cell>
        </row>
        <row r="981">
          <cell r="E981">
            <v>233595010151</v>
          </cell>
          <cell r="G981">
            <v>0</v>
          </cell>
        </row>
        <row r="982">
          <cell r="E982">
            <v>233595010152</v>
          </cell>
          <cell r="G982">
            <v>5819</v>
          </cell>
        </row>
        <row r="983">
          <cell r="E983">
            <v>233595010153</v>
          </cell>
          <cell r="G983">
            <v>83729</v>
          </cell>
        </row>
        <row r="984">
          <cell r="E984">
            <v>233595010154</v>
          </cell>
          <cell r="G984">
            <v>151475</v>
          </cell>
        </row>
        <row r="985">
          <cell r="E985">
            <v>233595010155</v>
          </cell>
          <cell r="G985">
            <v>203</v>
          </cell>
        </row>
        <row r="986">
          <cell r="E986">
            <v>233595010156</v>
          </cell>
          <cell r="G986">
            <v>18629</v>
          </cell>
        </row>
        <row r="987">
          <cell r="E987">
            <v>233595010157</v>
          </cell>
          <cell r="G987">
            <v>652</v>
          </cell>
        </row>
        <row r="988">
          <cell r="E988">
            <v>233595010158</v>
          </cell>
          <cell r="G988">
            <v>0</v>
          </cell>
        </row>
        <row r="989">
          <cell r="E989">
            <v>233595010159</v>
          </cell>
          <cell r="G989">
            <v>0</v>
          </cell>
        </row>
        <row r="990">
          <cell r="E990">
            <v>233595010160</v>
          </cell>
          <cell r="G990">
            <v>10488</v>
          </cell>
        </row>
        <row r="991">
          <cell r="E991">
            <v>233595010161</v>
          </cell>
          <cell r="G991">
            <v>6288</v>
          </cell>
        </row>
        <row r="992">
          <cell r="E992">
            <v>233595010162</v>
          </cell>
          <cell r="G992">
            <v>7020</v>
          </cell>
        </row>
        <row r="993">
          <cell r="E993">
            <v>233595010163</v>
          </cell>
          <cell r="G993">
            <v>836</v>
          </cell>
        </row>
        <row r="994">
          <cell r="E994">
            <v>233595010164</v>
          </cell>
          <cell r="G994">
            <v>15780</v>
          </cell>
        </row>
        <row r="995">
          <cell r="E995">
            <v>233595010165</v>
          </cell>
          <cell r="G995">
            <v>23128</v>
          </cell>
        </row>
        <row r="996">
          <cell r="E996">
            <v>233595010166</v>
          </cell>
          <cell r="G996">
            <v>0</v>
          </cell>
        </row>
        <row r="997">
          <cell r="E997">
            <v>233595010167</v>
          </cell>
          <cell r="G997">
            <v>4</v>
          </cell>
        </row>
        <row r="998">
          <cell r="E998">
            <v>233595010168</v>
          </cell>
          <cell r="G998">
            <v>0</v>
          </cell>
        </row>
        <row r="999">
          <cell r="E999">
            <v>233595010169</v>
          </cell>
          <cell r="G999">
            <v>7985</v>
          </cell>
        </row>
        <row r="1000">
          <cell r="E1000">
            <v>233595010170</v>
          </cell>
          <cell r="G1000">
            <v>4437</v>
          </cell>
        </row>
        <row r="1001">
          <cell r="E1001">
            <v>233595010171</v>
          </cell>
          <cell r="G1001">
            <v>0</v>
          </cell>
        </row>
        <row r="1002">
          <cell r="E1002">
            <v>233595010172</v>
          </cell>
          <cell r="G1002">
            <v>0</v>
          </cell>
        </row>
        <row r="1003">
          <cell r="E1003">
            <v>233595010173</v>
          </cell>
          <cell r="G1003">
            <v>0</v>
          </cell>
        </row>
        <row r="1004">
          <cell r="E1004">
            <v>233595010174</v>
          </cell>
          <cell r="G1004">
            <v>0</v>
          </cell>
        </row>
        <row r="1005">
          <cell r="E1005">
            <v>233595010175</v>
          </cell>
          <cell r="G1005">
            <v>3766</v>
          </cell>
        </row>
        <row r="1006">
          <cell r="E1006">
            <v>233595010176</v>
          </cell>
          <cell r="G1006">
            <v>53873</v>
          </cell>
        </row>
        <row r="1007">
          <cell r="E1007">
            <v>233595010177</v>
          </cell>
          <cell r="G1007">
            <v>3255</v>
          </cell>
        </row>
        <row r="1008">
          <cell r="E1008">
            <v>233595010178</v>
          </cell>
          <cell r="G1008">
            <v>116025</v>
          </cell>
        </row>
        <row r="1009">
          <cell r="E1009">
            <v>233595010179</v>
          </cell>
          <cell r="G1009">
            <v>0</v>
          </cell>
        </row>
        <row r="1010">
          <cell r="E1010">
            <v>233595010180</v>
          </cell>
          <cell r="G1010">
            <v>10080</v>
          </cell>
        </row>
        <row r="1011">
          <cell r="E1011">
            <v>233595010181</v>
          </cell>
          <cell r="G1011">
            <v>250</v>
          </cell>
        </row>
        <row r="1012">
          <cell r="E1012">
            <v>233595010182</v>
          </cell>
          <cell r="G1012">
            <v>1206</v>
          </cell>
        </row>
        <row r="1013">
          <cell r="E1013">
            <v>233595010183</v>
          </cell>
          <cell r="G1013">
            <v>51147</v>
          </cell>
        </row>
        <row r="1014">
          <cell r="E1014">
            <v>233595010184</v>
          </cell>
          <cell r="G1014">
            <v>0</v>
          </cell>
        </row>
        <row r="1015">
          <cell r="E1015">
            <v>2335950102</v>
          </cell>
          <cell r="G1015">
            <v>0</v>
          </cell>
        </row>
        <row r="1016">
          <cell r="E1016">
            <v>233595010202</v>
          </cell>
          <cell r="G1016">
            <v>0</v>
          </cell>
        </row>
        <row r="1017">
          <cell r="E1017">
            <v>23359503</v>
          </cell>
          <cell r="G1017">
            <v>0</v>
          </cell>
        </row>
        <row r="1018">
          <cell r="E1018">
            <v>2335950301</v>
          </cell>
          <cell r="G1018">
            <v>0</v>
          </cell>
        </row>
        <row r="1019">
          <cell r="E1019">
            <v>233595030101</v>
          </cell>
          <cell r="G1019">
            <v>0</v>
          </cell>
        </row>
        <row r="1020">
          <cell r="E1020">
            <v>233595030102</v>
          </cell>
          <cell r="G1020">
            <v>0</v>
          </cell>
        </row>
        <row r="1021">
          <cell r="E1021">
            <v>23359504</v>
          </cell>
          <cell r="G1021">
            <v>0</v>
          </cell>
        </row>
        <row r="1022">
          <cell r="E1022">
            <v>2335950401</v>
          </cell>
          <cell r="G1022">
            <v>0</v>
          </cell>
        </row>
        <row r="1023">
          <cell r="E1023">
            <v>233595040101</v>
          </cell>
          <cell r="G1023">
            <v>0</v>
          </cell>
        </row>
        <row r="1024">
          <cell r="E1024">
            <v>233595040102</v>
          </cell>
          <cell r="G1024">
            <v>0</v>
          </cell>
        </row>
        <row r="1025">
          <cell r="E1025">
            <v>233595040103</v>
          </cell>
          <cell r="G1025">
            <v>0</v>
          </cell>
        </row>
        <row r="1026">
          <cell r="E1026">
            <v>233595040104</v>
          </cell>
          <cell r="G1026">
            <v>0</v>
          </cell>
        </row>
        <row r="1027">
          <cell r="E1027">
            <v>233595040105</v>
          </cell>
          <cell r="G1027">
            <v>0</v>
          </cell>
        </row>
        <row r="1028">
          <cell r="E1028">
            <v>233595040106</v>
          </cell>
          <cell r="G1028">
            <v>0</v>
          </cell>
        </row>
        <row r="1029">
          <cell r="E1029">
            <v>233595040107</v>
          </cell>
          <cell r="G1029">
            <v>0</v>
          </cell>
        </row>
        <row r="1030">
          <cell r="E1030">
            <v>233595040108</v>
          </cell>
          <cell r="G1030">
            <v>0</v>
          </cell>
        </row>
        <row r="1031">
          <cell r="E1031">
            <v>233595040109</v>
          </cell>
          <cell r="G1031">
            <v>0</v>
          </cell>
        </row>
        <row r="1032">
          <cell r="E1032">
            <v>233595040110</v>
          </cell>
          <cell r="G1032">
            <v>0</v>
          </cell>
        </row>
        <row r="1033">
          <cell r="E1033">
            <v>233595040111</v>
          </cell>
          <cell r="G1033">
            <v>0</v>
          </cell>
        </row>
        <row r="1034">
          <cell r="E1034">
            <v>233595040112</v>
          </cell>
          <cell r="G1034">
            <v>0</v>
          </cell>
        </row>
        <row r="1035">
          <cell r="E1035">
            <v>233595040113</v>
          </cell>
          <cell r="G1035">
            <v>0</v>
          </cell>
        </row>
        <row r="1036">
          <cell r="E1036">
            <v>233595040114</v>
          </cell>
          <cell r="G1036">
            <v>0</v>
          </cell>
        </row>
        <row r="1037">
          <cell r="E1037">
            <v>233595040115</v>
          </cell>
          <cell r="G1037">
            <v>0</v>
          </cell>
        </row>
        <row r="1038">
          <cell r="E1038">
            <v>233595040116</v>
          </cell>
          <cell r="G1038">
            <v>0</v>
          </cell>
        </row>
        <row r="1039">
          <cell r="E1039">
            <v>233595040117</v>
          </cell>
          <cell r="G1039">
            <v>0</v>
          </cell>
        </row>
        <row r="1040">
          <cell r="E1040">
            <v>233595040118</v>
          </cell>
          <cell r="G1040">
            <v>0</v>
          </cell>
        </row>
        <row r="1041">
          <cell r="E1041">
            <v>233595040119</v>
          </cell>
          <cell r="G1041">
            <v>0</v>
          </cell>
        </row>
        <row r="1042">
          <cell r="E1042">
            <v>233595040120</v>
          </cell>
          <cell r="G1042">
            <v>0</v>
          </cell>
        </row>
        <row r="1043">
          <cell r="E1043">
            <v>233595040121</v>
          </cell>
          <cell r="G1043">
            <v>0</v>
          </cell>
        </row>
        <row r="1044">
          <cell r="E1044">
            <v>233595040122</v>
          </cell>
          <cell r="G1044">
            <v>0</v>
          </cell>
        </row>
        <row r="1045">
          <cell r="E1045">
            <v>233595040123</v>
          </cell>
          <cell r="G1045">
            <v>0</v>
          </cell>
        </row>
        <row r="1046">
          <cell r="E1046">
            <v>233595040124</v>
          </cell>
          <cell r="G1046">
            <v>0</v>
          </cell>
        </row>
        <row r="1047">
          <cell r="E1047">
            <v>233595040125</v>
          </cell>
          <cell r="G1047">
            <v>0</v>
          </cell>
        </row>
        <row r="1048">
          <cell r="E1048">
            <v>233595040126</v>
          </cell>
          <cell r="G1048">
            <v>0</v>
          </cell>
        </row>
        <row r="1049">
          <cell r="E1049">
            <v>23359595</v>
          </cell>
          <cell r="G1049">
            <v>0</v>
          </cell>
        </row>
        <row r="1050">
          <cell r="E1050">
            <v>2335959501</v>
          </cell>
          <cell r="G1050">
            <v>0</v>
          </cell>
        </row>
        <row r="1051">
          <cell r="E1051">
            <v>233595950101</v>
          </cell>
          <cell r="G1051">
            <v>0</v>
          </cell>
        </row>
        <row r="1052">
          <cell r="E1052">
            <v>2345</v>
          </cell>
          <cell r="G1052">
            <v>0</v>
          </cell>
        </row>
        <row r="1053">
          <cell r="E1053">
            <v>234505</v>
          </cell>
          <cell r="G1053">
            <v>0</v>
          </cell>
        </row>
        <row r="1054">
          <cell r="E1054">
            <v>23450501</v>
          </cell>
          <cell r="G1054">
            <v>0</v>
          </cell>
        </row>
        <row r="1055">
          <cell r="E1055">
            <v>2345050101</v>
          </cell>
          <cell r="G1055">
            <v>0</v>
          </cell>
        </row>
        <row r="1056">
          <cell r="E1056">
            <v>234505010101</v>
          </cell>
          <cell r="G1056">
            <v>0</v>
          </cell>
        </row>
        <row r="1057">
          <cell r="E1057">
            <v>2350</v>
          </cell>
          <cell r="G1057">
            <v>0</v>
          </cell>
        </row>
        <row r="1058">
          <cell r="E1058">
            <v>235005</v>
          </cell>
          <cell r="G1058">
            <v>0</v>
          </cell>
        </row>
        <row r="1059">
          <cell r="E1059">
            <v>23500501</v>
          </cell>
          <cell r="G1059">
            <v>0</v>
          </cell>
        </row>
        <row r="1060">
          <cell r="E1060">
            <v>2350050106</v>
          </cell>
          <cell r="G1060">
            <v>0</v>
          </cell>
        </row>
        <row r="1061">
          <cell r="E1061">
            <v>235005010603</v>
          </cell>
          <cell r="G1061">
            <v>0</v>
          </cell>
        </row>
        <row r="1062">
          <cell r="E1062">
            <v>2350050110</v>
          </cell>
          <cell r="G1062">
            <v>0</v>
          </cell>
        </row>
        <row r="1063">
          <cell r="E1063">
            <v>235005011001</v>
          </cell>
          <cell r="G1063">
            <v>0</v>
          </cell>
        </row>
        <row r="1064">
          <cell r="E1064">
            <v>2355</v>
          </cell>
          <cell r="G1064">
            <v>0</v>
          </cell>
        </row>
        <row r="1065">
          <cell r="E1065">
            <v>235535</v>
          </cell>
          <cell r="G1065">
            <v>0</v>
          </cell>
        </row>
        <row r="1066">
          <cell r="E1066">
            <v>23553513</v>
          </cell>
          <cell r="G1066">
            <v>0</v>
          </cell>
        </row>
        <row r="1067">
          <cell r="E1067">
            <v>2355351301</v>
          </cell>
          <cell r="G1067">
            <v>0</v>
          </cell>
        </row>
        <row r="1068">
          <cell r="E1068">
            <v>235535130101</v>
          </cell>
          <cell r="G1068">
            <v>0</v>
          </cell>
        </row>
        <row r="1069">
          <cell r="E1069">
            <v>23553514</v>
          </cell>
          <cell r="G1069">
            <v>0</v>
          </cell>
        </row>
        <row r="1070">
          <cell r="E1070">
            <v>2355351401</v>
          </cell>
          <cell r="G1070">
            <v>0</v>
          </cell>
        </row>
        <row r="1071">
          <cell r="E1071">
            <v>235535140101</v>
          </cell>
          <cell r="G1071">
            <v>0</v>
          </cell>
        </row>
        <row r="1072">
          <cell r="E1072">
            <v>23553520</v>
          </cell>
          <cell r="G1072">
            <v>0</v>
          </cell>
        </row>
        <row r="1073">
          <cell r="E1073">
            <v>2355352001</v>
          </cell>
          <cell r="G1073">
            <v>0</v>
          </cell>
        </row>
        <row r="1074">
          <cell r="E1074">
            <v>235535200101</v>
          </cell>
          <cell r="G1074">
            <v>0</v>
          </cell>
        </row>
        <row r="1075">
          <cell r="E1075">
            <v>23553524</v>
          </cell>
          <cell r="G1075">
            <v>0</v>
          </cell>
        </row>
        <row r="1076">
          <cell r="E1076">
            <v>2355352401</v>
          </cell>
          <cell r="G1076">
            <v>0</v>
          </cell>
        </row>
        <row r="1077">
          <cell r="E1077">
            <v>235535240101</v>
          </cell>
          <cell r="G1077">
            <v>0</v>
          </cell>
        </row>
        <row r="1078">
          <cell r="E1078">
            <v>23553538</v>
          </cell>
          <cell r="G1078">
            <v>0</v>
          </cell>
        </row>
        <row r="1079">
          <cell r="E1079">
            <v>2355353801</v>
          </cell>
          <cell r="G1079">
            <v>0</v>
          </cell>
        </row>
        <row r="1080">
          <cell r="E1080">
            <v>235535380101</v>
          </cell>
          <cell r="G1080">
            <v>0</v>
          </cell>
        </row>
        <row r="1081">
          <cell r="E1081">
            <v>235565</v>
          </cell>
          <cell r="G1081">
            <v>0</v>
          </cell>
        </row>
        <row r="1082">
          <cell r="E1082">
            <v>23556505</v>
          </cell>
          <cell r="G1082">
            <v>0</v>
          </cell>
        </row>
        <row r="1083">
          <cell r="E1083">
            <v>2355650505</v>
          </cell>
          <cell r="G1083">
            <v>0</v>
          </cell>
        </row>
        <row r="1084">
          <cell r="E1084">
            <v>235565050502</v>
          </cell>
          <cell r="G1084">
            <v>0</v>
          </cell>
        </row>
        <row r="1085">
          <cell r="E1085">
            <v>235568</v>
          </cell>
          <cell r="G1085">
            <v>0</v>
          </cell>
        </row>
        <row r="1086">
          <cell r="E1086">
            <v>23556801</v>
          </cell>
          <cell r="G1086">
            <v>0</v>
          </cell>
        </row>
        <row r="1087">
          <cell r="E1087">
            <v>2355680104</v>
          </cell>
          <cell r="G1087">
            <v>0</v>
          </cell>
        </row>
        <row r="1088">
          <cell r="E1088">
            <v>235568010401</v>
          </cell>
          <cell r="G1088">
            <v>0</v>
          </cell>
        </row>
        <row r="1089">
          <cell r="E1089">
            <v>2365</v>
          </cell>
          <cell r="G1089">
            <v>1491849</v>
          </cell>
        </row>
        <row r="1090">
          <cell r="E1090">
            <v>236505</v>
          </cell>
          <cell r="G1090">
            <v>23317</v>
          </cell>
        </row>
        <row r="1091">
          <cell r="E1091">
            <v>23650501</v>
          </cell>
          <cell r="G1091">
            <v>23317</v>
          </cell>
        </row>
        <row r="1092">
          <cell r="E1092">
            <v>2365050101</v>
          </cell>
          <cell r="G1092">
            <v>23317</v>
          </cell>
        </row>
        <row r="1093">
          <cell r="E1093">
            <v>236505010101</v>
          </cell>
          <cell r="G1093">
            <v>-97525</v>
          </cell>
        </row>
        <row r="1094">
          <cell r="E1094">
            <v>236505010102</v>
          </cell>
          <cell r="G1094">
            <v>120842</v>
          </cell>
        </row>
        <row r="1095">
          <cell r="E1095">
            <v>236505010103</v>
          </cell>
          <cell r="G1095">
            <v>0</v>
          </cell>
        </row>
        <row r="1096">
          <cell r="E1096">
            <v>236515</v>
          </cell>
          <cell r="G1096">
            <v>465825</v>
          </cell>
        </row>
        <row r="1097">
          <cell r="E1097">
            <v>23651501</v>
          </cell>
          <cell r="G1097">
            <v>465825</v>
          </cell>
        </row>
        <row r="1098">
          <cell r="E1098">
            <v>2365150101</v>
          </cell>
          <cell r="G1098">
            <v>465825</v>
          </cell>
        </row>
        <row r="1099">
          <cell r="E1099">
            <v>236515010101</v>
          </cell>
          <cell r="G1099">
            <v>-3051547</v>
          </cell>
        </row>
        <row r="1100">
          <cell r="E1100">
            <v>236515010102</v>
          </cell>
          <cell r="G1100">
            <v>1273280</v>
          </cell>
        </row>
        <row r="1101">
          <cell r="E1101">
            <v>236515010103</v>
          </cell>
          <cell r="G1101">
            <v>0</v>
          </cell>
        </row>
        <row r="1102">
          <cell r="E1102">
            <v>236515010104</v>
          </cell>
          <cell r="G1102">
            <v>2251235</v>
          </cell>
        </row>
        <row r="1103">
          <cell r="E1103">
            <v>236515010105</v>
          </cell>
          <cell r="G1103">
            <v>-5844</v>
          </cell>
        </row>
        <row r="1104">
          <cell r="E1104">
            <v>236515010106</v>
          </cell>
          <cell r="G1104">
            <v>-1299</v>
          </cell>
        </row>
        <row r="1105">
          <cell r="E1105">
            <v>236520</v>
          </cell>
          <cell r="G1105">
            <v>0</v>
          </cell>
        </row>
        <row r="1106">
          <cell r="E1106">
            <v>23652001</v>
          </cell>
          <cell r="G1106">
            <v>0</v>
          </cell>
        </row>
        <row r="1107">
          <cell r="E1107">
            <v>2365200101</v>
          </cell>
          <cell r="G1107">
            <v>0</v>
          </cell>
        </row>
        <row r="1108">
          <cell r="E1108">
            <v>236520010101</v>
          </cell>
          <cell r="G1108">
            <v>-1277</v>
          </cell>
        </row>
        <row r="1109">
          <cell r="E1109">
            <v>236520010102</v>
          </cell>
          <cell r="G1109">
            <v>1277</v>
          </cell>
        </row>
        <row r="1110">
          <cell r="E1110">
            <v>236525</v>
          </cell>
          <cell r="G1110">
            <v>219673</v>
          </cell>
        </row>
        <row r="1111">
          <cell r="E1111">
            <v>23652501</v>
          </cell>
          <cell r="G1111">
            <v>219673</v>
          </cell>
        </row>
        <row r="1112">
          <cell r="E1112">
            <v>2365250101</v>
          </cell>
          <cell r="G1112">
            <v>219673</v>
          </cell>
        </row>
        <row r="1113">
          <cell r="E1113">
            <v>236525010101</v>
          </cell>
          <cell r="G1113">
            <v>-1443313</v>
          </cell>
        </row>
        <row r="1114">
          <cell r="E1114">
            <v>236525010102</v>
          </cell>
          <cell r="G1114">
            <v>33231</v>
          </cell>
        </row>
        <row r="1115">
          <cell r="E1115">
            <v>236525010103</v>
          </cell>
          <cell r="G1115">
            <v>0</v>
          </cell>
        </row>
        <row r="1116">
          <cell r="E1116">
            <v>236525010104</v>
          </cell>
          <cell r="G1116">
            <v>157</v>
          </cell>
        </row>
        <row r="1117">
          <cell r="E1117">
            <v>236525010105</v>
          </cell>
          <cell r="G1117">
            <v>381</v>
          </cell>
        </row>
        <row r="1118">
          <cell r="E1118">
            <v>236525010106</v>
          </cell>
          <cell r="G1118">
            <v>0</v>
          </cell>
        </row>
        <row r="1119">
          <cell r="E1119">
            <v>236525010107</v>
          </cell>
          <cell r="G1119">
            <v>0</v>
          </cell>
        </row>
        <row r="1120">
          <cell r="E1120">
            <v>236525010108</v>
          </cell>
          <cell r="G1120">
            <v>0</v>
          </cell>
        </row>
        <row r="1121">
          <cell r="E1121">
            <v>236525010109</v>
          </cell>
          <cell r="G1121">
            <v>15475</v>
          </cell>
        </row>
        <row r="1122">
          <cell r="E1122">
            <v>236525010110</v>
          </cell>
          <cell r="G1122">
            <v>2219</v>
          </cell>
        </row>
        <row r="1123">
          <cell r="E1123">
            <v>236525010111</v>
          </cell>
          <cell r="G1123">
            <v>3998</v>
          </cell>
        </row>
        <row r="1124">
          <cell r="E1124">
            <v>236525010112</v>
          </cell>
          <cell r="G1124">
            <v>0</v>
          </cell>
        </row>
        <row r="1125">
          <cell r="E1125">
            <v>236525010114</v>
          </cell>
          <cell r="G1125">
            <v>1607525</v>
          </cell>
        </row>
        <row r="1126">
          <cell r="E1126">
            <v>236530</v>
          </cell>
          <cell r="G1126">
            <v>3527</v>
          </cell>
        </row>
        <row r="1127">
          <cell r="E1127">
            <v>23653001</v>
          </cell>
          <cell r="G1127">
            <v>3527</v>
          </cell>
        </row>
        <row r="1128">
          <cell r="E1128">
            <v>2365300101</v>
          </cell>
          <cell r="G1128">
            <v>3527</v>
          </cell>
        </row>
        <row r="1129">
          <cell r="E1129">
            <v>236530010101</v>
          </cell>
          <cell r="G1129">
            <v>-22063</v>
          </cell>
        </row>
        <row r="1130">
          <cell r="E1130">
            <v>236530010102</v>
          </cell>
          <cell r="G1130">
            <v>0</v>
          </cell>
        </row>
        <row r="1131">
          <cell r="E1131">
            <v>236530010103</v>
          </cell>
          <cell r="G1131">
            <v>0</v>
          </cell>
        </row>
        <row r="1132">
          <cell r="E1132">
            <v>236530010104</v>
          </cell>
          <cell r="G1132">
            <v>24359</v>
          </cell>
        </row>
        <row r="1133">
          <cell r="E1133">
            <v>236530010105</v>
          </cell>
          <cell r="G1133">
            <v>1231</v>
          </cell>
        </row>
        <row r="1134">
          <cell r="E1134">
            <v>236530010106</v>
          </cell>
          <cell r="G1134">
            <v>0</v>
          </cell>
        </row>
        <row r="1135">
          <cell r="E1135">
            <v>236540</v>
          </cell>
          <cell r="G1135">
            <v>738669</v>
          </cell>
        </row>
        <row r="1136">
          <cell r="E1136">
            <v>23654001</v>
          </cell>
          <cell r="G1136">
            <v>738669</v>
          </cell>
        </row>
        <row r="1137">
          <cell r="E1137">
            <v>2365400101</v>
          </cell>
          <cell r="G1137">
            <v>738669</v>
          </cell>
        </row>
        <row r="1138">
          <cell r="E1138">
            <v>236540010101</v>
          </cell>
          <cell r="G1138">
            <v>-2052328</v>
          </cell>
        </row>
        <row r="1139">
          <cell r="E1139">
            <v>236540010102</v>
          </cell>
          <cell r="G1139">
            <v>0</v>
          </cell>
        </row>
        <row r="1140">
          <cell r="E1140">
            <v>236540010103</v>
          </cell>
          <cell r="G1140">
            <v>0</v>
          </cell>
        </row>
        <row r="1141">
          <cell r="E1141">
            <v>236540010105</v>
          </cell>
          <cell r="G1141">
            <v>2790997</v>
          </cell>
        </row>
        <row r="1142">
          <cell r="E1142">
            <v>236550</v>
          </cell>
          <cell r="G1142">
            <v>0</v>
          </cell>
        </row>
        <row r="1143">
          <cell r="E1143">
            <v>23655001</v>
          </cell>
          <cell r="G1143">
            <v>0</v>
          </cell>
        </row>
        <row r="1144">
          <cell r="E1144">
            <v>2365500101</v>
          </cell>
          <cell r="G1144">
            <v>0</v>
          </cell>
        </row>
        <row r="1145">
          <cell r="E1145">
            <v>236550010101</v>
          </cell>
          <cell r="G1145">
            <v>0</v>
          </cell>
        </row>
        <row r="1146">
          <cell r="E1146">
            <v>236550010102</v>
          </cell>
          <cell r="G1146">
            <v>0</v>
          </cell>
        </row>
        <row r="1147">
          <cell r="E1147">
            <v>236550010103</v>
          </cell>
          <cell r="G1147">
            <v>0</v>
          </cell>
        </row>
        <row r="1148">
          <cell r="E1148">
            <v>236565</v>
          </cell>
          <cell r="G1148">
            <v>0</v>
          </cell>
        </row>
        <row r="1149">
          <cell r="E1149">
            <v>23656501</v>
          </cell>
          <cell r="G1149">
            <v>0</v>
          </cell>
        </row>
        <row r="1150">
          <cell r="E1150">
            <v>2365650101</v>
          </cell>
          <cell r="G1150">
            <v>0</v>
          </cell>
        </row>
        <row r="1151">
          <cell r="E1151">
            <v>236565010101</v>
          </cell>
          <cell r="G1151">
            <v>0</v>
          </cell>
        </row>
        <row r="1152">
          <cell r="E1152">
            <v>236565010102</v>
          </cell>
          <cell r="G1152">
            <v>0</v>
          </cell>
        </row>
        <row r="1153">
          <cell r="E1153">
            <v>236575</v>
          </cell>
          <cell r="G1153">
            <v>123</v>
          </cell>
        </row>
        <row r="1154">
          <cell r="E1154">
            <v>23657501</v>
          </cell>
          <cell r="G1154">
            <v>123</v>
          </cell>
        </row>
        <row r="1155">
          <cell r="E1155">
            <v>2365750101</v>
          </cell>
          <cell r="G1155">
            <v>123</v>
          </cell>
        </row>
        <row r="1156">
          <cell r="E1156">
            <v>236575010101</v>
          </cell>
          <cell r="G1156">
            <v>123</v>
          </cell>
        </row>
        <row r="1157">
          <cell r="E1157">
            <v>236580</v>
          </cell>
          <cell r="G1157">
            <v>16644</v>
          </cell>
        </row>
        <row r="1158">
          <cell r="E1158">
            <v>23658001</v>
          </cell>
          <cell r="G1158">
            <v>16644</v>
          </cell>
        </row>
        <row r="1159">
          <cell r="E1159">
            <v>2365800101</v>
          </cell>
          <cell r="G1159">
            <v>-27968</v>
          </cell>
        </row>
        <row r="1160">
          <cell r="E1160">
            <v>236580010101</v>
          </cell>
          <cell r="G1160">
            <v>-160685</v>
          </cell>
        </row>
        <row r="1161">
          <cell r="E1161">
            <v>236580010102</v>
          </cell>
          <cell r="G1161">
            <v>1536</v>
          </cell>
        </row>
        <row r="1162">
          <cell r="E1162">
            <v>236580010103</v>
          </cell>
          <cell r="G1162">
            <v>131030</v>
          </cell>
        </row>
        <row r="1163">
          <cell r="E1163">
            <v>236580010104</v>
          </cell>
          <cell r="G1163">
            <v>151</v>
          </cell>
        </row>
        <row r="1164">
          <cell r="E1164">
            <v>2365800102</v>
          </cell>
          <cell r="G1164">
            <v>44612</v>
          </cell>
        </row>
        <row r="1165">
          <cell r="E1165">
            <v>236580010201</v>
          </cell>
          <cell r="G1165">
            <v>36350</v>
          </cell>
        </row>
        <row r="1166">
          <cell r="E1166">
            <v>236580010202</v>
          </cell>
          <cell r="G1166">
            <v>8262</v>
          </cell>
        </row>
        <row r="1167">
          <cell r="E1167">
            <v>236585</v>
          </cell>
          <cell r="G1167">
            <v>24071</v>
          </cell>
        </row>
        <row r="1168">
          <cell r="E1168">
            <v>23658501</v>
          </cell>
          <cell r="G1168">
            <v>24071</v>
          </cell>
        </row>
        <row r="1169">
          <cell r="E1169">
            <v>2365850101</v>
          </cell>
          <cell r="G1169">
            <v>8</v>
          </cell>
        </row>
        <row r="1170">
          <cell r="E1170">
            <v>236585010101</v>
          </cell>
          <cell r="G1170">
            <v>-18</v>
          </cell>
        </row>
        <row r="1171">
          <cell r="E1171">
            <v>236585010102</v>
          </cell>
          <cell r="G1171">
            <v>26</v>
          </cell>
        </row>
        <row r="1172">
          <cell r="E1172">
            <v>2365850102</v>
          </cell>
          <cell r="G1172">
            <v>2</v>
          </cell>
        </row>
        <row r="1173">
          <cell r="E1173">
            <v>236585010202</v>
          </cell>
          <cell r="G1173">
            <v>1</v>
          </cell>
        </row>
        <row r="1174">
          <cell r="E1174">
            <v>236585010206</v>
          </cell>
          <cell r="G1174">
            <v>1</v>
          </cell>
        </row>
        <row r="1175">
          <cell r="E1175">
            <v>2365850103</v>
          </cell>
          <cell r="G1175">
            <v>18</v>
          </cell>
        </row>
        <row r="1176">
          <cell r="E1176">
            <v>236585010301</v>
          </cell>
          <cell r="G1176">
            <v>-26</v>
          </cell>
        </row>
        <row r="1177">
          <cell r="E1177">
            <v>236585010304</v>
          </cell>
          <cell r="G1177">
            <v>12</v>
          </cell>
        </row>
        <row r="1178">
          <cell r="E1178">
            <v>236585010305</v>
          </cell>
          <cell r="G1178">
            <v>32</v>
          </cell>
        </row>
        <row r="1179">
          <cell r="E1179">
            <v>2365850104</v>
          </cell>
          <cell r="G1179">
            <v>24043</v>
          </cell>
        </row>
        <row r="1180">
          <cell r="E1180">
            <v>236585010401</v>
          </cell>
          <cell r="G1180">
            <v>-83152</v>
          </cell>
        </row>
        <row r="1181">
          <cell r="E1181">
            <v>236585010402</v>
          </cell>
          <cell r="G1181">
            <v>2</v>
          </cell>
        </row>
        <row r="1182">
          <cell r="E1182">
            <v>236585010403</v>
          </cell>
          <cell r="G1182">
            <v>713</v>
          </cell>
        </row>
        <row r="1183">
          <cell r="E1183">
            <v>236585010406</v>
          </cell>
          <cell r="G1183">
            <v>2354</v>
          </cell>
        </row>
        <row r="1184">
          <cell r="E1184">
            <v>236585010407</v>
          </cell>
          <cell r="G1184">
            <v>620</v>
          </cell>
        </row>
        <row r="1185">
          <cell r="E1185">
            <v>236585010409</v>
          </cell>
          <cell r="G1185">
            <v>-21</v>
          </cell>
        </row>
        <row r="1186">
          <cell r="E1186">
            <v>236585010413</v>
          </cell>
          <cell r="G1186">
            <v>3515</v>
          </cell>
        </row>
        <row r="1187">
          <cell r="E1187">
            <v>236585010415</v>
          </cell>
          <cell r="G1187">
            <v>0</v>
          </cell>
        </row>
        <row r="1188">
          <cell r="E1188">
            <v>236585010416</v>
          </cell>
          <cell r="G1188">
            <v>4082</v>
          </cell>
        </row>
        <row r="1189">
          <cell r="E1189">
            <v>236585010418</v>
          </cell>
          <cell r="G1189">
            <v>299</v>
          </cell>
        </row>
        <row r="1190">
          <cell r="E1190">
            <v>236585010419</v>
          </cell>
          <cell r="G1190">
            <v>2400</v>
          </cell>
        </row>
        <row r="1191">
          <cell r="E1191">
            <v>236585010421</v>
          </cell>
          <cell r="G1191">
            <v>8</v>
          </cell>
        </row>
        <row r="1192">
          <cell r="E1192">
            <v>236585010424</v>
          </cell>
          <cell r="G1192">
            <v>317</v>
          </cell>
        </row>
        <row r="1193">
          <cell r="E1193">
            <v>236585010425</v>
          </cell>
          <cell r="G1193">
            <v>1423</v>
          </cell>
        </row>
        <row r="1194">
          <cell r="E1194">
            <v>236585010429</v>
          </cell>
          <cell r="G1194">
            <v>0</v>
          </cell>
        </row>
        <row r="1195">
          <cell r="E1195">
            <v>236585010433</v>
          </cell>
          <cell r="G1195">
            <v>0</v>
          </cell>
        </row>
        <row r="1196">
          <cell r="E1196">
            <v>236585010435</v>
          </cell>
          <cell r="G1196">
            <v>24</v>
          </cell>
        </row>
        <row r="1197">
          <cell r="E1197">
            <v>236585010437</v>
          </cell>
          <cell r="G1197">
            <v>6608</v>
          </cell>
        </row>
        <row r="1198">
          <cell r="E1198">
            <v>236585010438</v>
          </cell>
          <cell r="G1198">
            <v>3718</v>
          </cell>
        </row>
        <row r="1199">
          <cell r="E1199">
            <v>236585010439</v>
          </cell>
          <cell r="G1199">
            <v>71235</v>
          </cell>
        </row>
        <row r="1200">
          <cell r="E1200">
            <v>236585010440</v>
          </cell>
          <cell r="G1200">
            <v>7571</v>
          </cell>
        </row>
        <row r="1201">
          <cell r="E1201">
            <v>236585010441</v>
          </cell>
          <cell r="G1201">
            <v>1040</v>
          </cell>
        </row>
        <row r="1202">
          <cell r="E1202">
            <v>236585010446</v>
          </cell>
          <cell r="G1202">
            <v>600</v>
          </cell>
        </row>
        <row r="1203">
          <cell r="E1203">
            <v>236585010447</v>
          </cell>
          <cell r="G1203">
            <v>687</v>
          </cell>
        </row>
        <row r="1204">
          <cell r="E1204">
            <v>2368</v>
          </cell>
          <cell r="G1204">
            <v>0</v>
          </cell>
        </row>
        <row r="1205">
          <cell r="E1205">
            <v>236801</v>
          </cell>
          <cell r="G1205">
            <v>0</v>
          </cell>
        </row>
        <row r="1206">
          <cell r="E1206">
            <v>23680101</v>
          </cell>
          <cell r="G1206">
            <v>0</v>
          </cell>
        </row>
        <row r="1207">
          <cell r="E1207">
            <v>2368010101</v>
          </cell>
          <cell r="G1207">
            <v>0</v>
          </cell>
        </row>
        <row r="1208">
          <cell r="E1208">
            <v>236801010101</v>
          </cell>
          <cell r="G1208">
            <v>0</v>
          </cell>
        </row>
        <row r="1209">
          <cell r="E1209">
            <v>236801010102</v>
          </cell>
          <cell r="G1209">
            <v>0</v>
          </cell>
        </row>
        <row r="1210">
          <cell r="E1210">
            <v>236801010105</v>
          </cell>
          <cell r="G1210">
            <v>0</v>
          </cell>
        </row>
        <row r="1211">
          <cell r="E1211">
            <v>236801010106</v>
          </cell>
          <cell r="G1211">
            <v>0</v>
          </cell>
        </row>
        <row r="1212">
          <cell r="E1212">
            <v>236801010107</v>
          </cell>
          <cell r="G1212">
            <v>0</v>
          </cell>
        </row>
        <row r="1213">
          <cell r="E1213">
            <v>236801010108</v>
          </cell>
          <cell r="G1213">
            <v>0</v>
          </cell>
        </row>
        <row r="1214">
          <cell r="E1214">
            <v>2368010102</v>
          </cell>
          <cell r="G1214">
            <v>0</v>
          </cell>
        </row>
        <row r="1215">
          <cell r="E1215">
            <v>236801010201</v>
          </cell>
          <cell r="G1215">
            <v>0</v>
          </cell>
        </row>
        <row r="1216">
          <cell r="E1216">
            <v>236801010203</v>
          </cell>
          <cell r="G1216">
            <v>0</v>
          </cell>
        </row>
        <row r="1217">
          <cell r="E1217">
            <v>236801010204</v>
          </cell>
          <cell r="G1217">
            <v>0</v>
          </cell>
        </row>
        <row r="1218">
          <cell r="E1218">
            <v>236801010205</v>
          </cell>
          <cell r="G1218">
            <v>0</v>
          </cell>
        </row>
        <row r="1219">
          <cell r="E1219">
            <v>2368010103</v>
          </cell>
          <cell r="G1219">
            <v>0</v>
          </cell>
        </row>
        <row r="1220">
          <cell r="E1220">
            <v>236801010302</v>
          </cell>
          <cell r="G1220">
            <v>0</v>
          </cell>
        </row>
        <row r="1221">
          <cell r="E1221">
            <v>236801010303</v>
          </cell>
          <cell r="G1221">
            <v>0</v>
          </cell>
        </row>
        <row r="1222">
          <cell r="E1222">
            <v>236801010307</v>
          </cell>
          <cell r="G1222">
            <v>0</v>
          </cell>
        </row>
        <row r="1223">
          <cell r="E1223">
            <v>236801010308</v>
          </cell>
          <cell r="G1223">
            <v>0</v>
          </cell>
        </row>
        <row r="1224">
          <cell r="E1224">
            <v>2368010104</v>
          </cell>
          <cell r="G1224">
            <v>0</v>
          </cell>
        </row>
        <row r="1225">
          <cell r="E1225">
            <v>236801010404</v>
          </cell>
          <cell r="G1225">
            <v>0</v>
          </cell>
        </row>
        <row r="1226">
          <cell r="E1226">
            <v>236801010405</v>
          </cell>
          <cell r="G1226">
            <v>0</v>
          </cell>
        </row>
        <row r="1227">
          <cell r="E1227">
            <v>236801010412</v>
          </cell>
          <cell r="G1227">
            <v>0</v>
          </cell>
        </row>
        <row r="1228">
          <cell r="E1228">
            <v>236801010414</v>
          </cell>
          <cell r="G1228">
            <v>0</v>
          </cell>
        </row>
        <row r="1229">
          <cell r="E1229">
            <v>236801010422</v>
          </cell>
          <cell r="G1229">
            <v>0</v>
          </cell>
        </row>
        <row r="1230">
          <cell r="E1230">
            <v>236801010427</v>
          </cell>
          <cell r="G1230">
            <v>0</v>
          </cell>
        </row>
        <row r="1231">
          <cell r="E1231">
            <v>236801010430</v>
          </cell>
          <cell r="G1231">
            <v>0</v>
          </cell>
        </row>
        <row r="1232">
          <cell r="E1232">
            <v>236801010434</v>
          </cell>
          <cell r="G1232">
            <v>0</v>
          </cell>
        </row>
        <row r="1233">
          <cell r="E1233">
            <v>236801010436</v>
          </cell>
          <cell r="G1233">
            <v>0</v>
          </cell>
        </row>
        <row r="1234">
          <cell r="E1234">
            <v>2370</v>
          </cell>
          <cell r="G1234">
            <v>21650</v>
          </cell>
        </row>
        <row r="1235">
          <cell r="E1235">
            <v>237005</v>
          </cell>
          <cell r="G1235">
            <v>0</v>
          </cell>
        </row>
        <row r="1236">
          <cell r="E1236">
            <v>23700501</v>
          </cell>
          <cell r="G1236">
            <v>0</v>
          </cell>
        </row>
        <row r="1237">
          <cell r="E1237">
            <v>2370050101</v>
          </cell>
          <cell r="G1237">
            <v>0</v>
          </cell>
        </row>
        <row r="1238">
          <cell r="E1238">
            <v>237005010101</v>
          </cell>
          <cell r="G1238">
            <v>0</v>
          </cell>
        </row>
        <row r="1239">
          <cell r="E1239">
            <v>237005010102</v>
          </cell>
          <cell r="G1239">
            <v>0</v>
          </cell>
        </row>
        <row r="1240">
          <cell r="E1240">
            <v>237005010103</v>
          </cell>
          <cell r="G1240">
            <v>0</v>
          </cell>
        </row>
        <row r="1241">
          <cell r="E1241">
            <v>237005010104</v>
          </cell>
          <cell r="G1241">
            <v>0</v>
          </cell>
        </row>
        <row r="1242">
          <cell r="E1242">
            <v>237005010105</v>
          </cell>
          <cell r="G1242">
            <v>0</v>
          </cell>
        </row>
        <row r="1243">
          <cell r="E1243">
            <v>237005010106</v>
          </cell>
          <cell r="G1243">
            <v>0</v>
          </cell>
        </row>
        <row r="1244">
          <cell r="E1244">
            <v>237005010107</v>
          </cell>
          <cell r="G1244">
            <v>0</v>
          </cell>
        </row>
        <row r="1245">
          <cell r="E1245">
            <v>237005010108</v>
          </cell>
          <cell r="G1245">
            <v>0</v>
          </cell>
        </row>
        <row r="1246">
          <cell r="E1246">
            <v>237005010109</v>
          </cell>
          <cell r="G1246">
            <v>0</v>
          </cell>
        </row>
        <row r="1247">
          <cell r="E1247">
            <v>237005010110</v>
          </cell>
          <cell r="G1247">
            <v>0</v>
          </cell>
        </row>
        <row r="1248">
          <cell r="E1248">
            <v>237005010111</v>
          </cell>
          <cell r="G1248">
            <v>0</v>
          </cell>
        </row>
        <row r="1249">
          <cell r="E1249">
            <v>237005010112</v>
          </cell>
          <cell r="G1249">
            <v>0</v>
          </cell>
        </row>
        <row r="1250">
          <cell r="E1250">
            <v>237005010113</v>
          </cell>
          <cell r="G1250">
            <v>0</v>
          </cell>
        </row>
        <row r="1251">
          <cell r="E1251">
            <v>237005010114</v>
          </cell>
          <cell r="G1251">
            <v>0</v>
          </cell>
        </row>
        <row r="1252">
          <cell r="E1252">
            <v>237005010115</v>
          </cell>
          <cell r="G1252">
            <v>0</v>
          </cell>
        </row>
        <row r="1253">
          <cell r="E1253">
            <v>237006</v>
          </cell>
          <cell r="G1253">
            <v>0</v>
          </cell>
        </row>
        <row r="1254">
          <cell r="E1254">
            <v>23700601</v>
          </cell>
          <cell r="G1254">
            <v>0</v>
          </cell>
        </row>
        <row r="1255">
          <cell r="E1255">
            <v>2370060101</v>
          </cell>
          <cell r="G1255">
            <v>0</v>
          </cell>
        </row>
        <row r="1256">
          <cell r="E1256">
            <v>237006010101</v>
          </cell>
          <cell r="G1256">
            <v>0</v>
          </cell>
        </row>
        <row r="1257">
          <cell r="E1257">
            <v>237006010102</v>
          </cell>
          <cell r="G1257">
            <v>0</v>
          </cell>
        </row>
        <row r="1258">
          <cell r="E1258">
            <v>237010</v>
          </cell>
          <cell r="G1258">
            <v>0</v>
          </cell>
        </row>
        <row r="1259">
          <cell r="E1259">
            <v>23701001</v>
          </cell>
          <cell r="G1259">
            <v>0</v>
          </cell>
        </row>
        <row r="1260">
          <cell r="E1260">
            <v>2370100101</v>
          </cell>
          <cell r="G1260">
            <v>0</v>
          </cell>
        </row>
        <row r="1261">
          <cell r="E1261">
            <v>237010010101</v>
          </cell>
          <cell r="G1261">
            <v>0</v>
          </cell>
        </row>
        <row r="1262">
          <cell r="E1262">
            <v>237025</v>
          </cell>
          <cell r="G1262">
            <v>0</v>
          </cell>
        </row>
        <row r="1263">
          <cell r="E1263">
            <v>23702501</v>
          </cell>
          <cell r="G1263">
            <v>0</v>
          </cell>
        </row>
        <row r="1264">
          <cell r="E1264">
            <v>2370250101</v>
          </cell>
          <cell r="G1264">
            <v>0</v>
          </cell>
        </row>
        <row r="1265">
          <cell r="E1265">
            <v>237025010101</v>
          </cell>
          <cell r="G1265">
            <v>0</v>
          </cell>
        </row>
        <row r="1266">
          <cell r="E1266">
            <v>237045</v>
          </cell>
          <cell r="G1266">
            <v>21650</v>
          </cell>
        </row>
        <row r="1267">
          <cell r="E1267">
            <v>23704501</v>
          </cell>
          <cell r="G1267">
            <v>21650</v>
          </cell>
        </row>
        <row r="1268">
          <cell r="E1268">
            <v>2370450101</v>
          </cell>
          <cell r="G1268">
            <v>21650</v>
          </cell>
        </row>
        <row r="1269">
          <cell r="E1269">
            <v>237045010101</v>
          </cell>
          <cell r="G1269">
            <v>0</v>
          </cell>
        </row>
        <row r="1270">
          <cell r="E1270">
            <v>237045010102</v>
          </cell>
          <cell r="G1270">
            <v>21650</v>
          </cell>
        </row>
        <row r="1271">
          <cell r="E1271">
            <v>237095</v>
          </cell>
          <cell r="G1271">
            <v>0</v>
          </cell>
        </row>
        <row r="1272">
          <cell r="E1272">
            <v>23709501</v>
          </cell>
          <cell r="G1272">
            <v>0</v>
          </cell>
        </row>
        <row r="1273">
          <cell r="E1273">
            <v>2370950101</v>
          </cell>
          <cell r="G1273">
            <v>0</v>
          </cell>
        </row>
        <row r="1274">
          <cell r="E1274">
            <v>237095010101</v>
          </cell>
          <cell r="G1274">
            <v>0</v>
          </cell>
        </row>
        <row r="1275">
          <cell r="E1275">
            <v>237095010102</v>
          </cell>
          <cell r="G1275">
            <v>0</v>
          </cell>
        </row>
        <row r="1276">
          <cell r="E1276">
            <v>237095010105</v>
          </cell>
          <cell r="G1276">
            <v>0</v>
          </cell>
        </row>
        <row r="1277">
          <cell r="E1277">
            <v>237095010106</v>
          </cell>
          <cell r="G1277">
            <v>0</v>
          </cell>
        </row>
        <row r="1278">
          <cell r="E1278">
            <v>237095010107</v>
          </cell>
          <cell r="G1278">
            <v>0</v>
          </cell>
        </row>
        <row r="1279">
          <cell r="E1279">
            <v>2380</v>
          </cell>
          <cell r="G1279">
            <v>152878</v>
          </cell>
        </row>
        <row r="1280">
          <cell r="E1280">
            <v>238020</v>
          </cell>
          <cell r="G1280">
            <v>0</v>
          </cell>
        </row>
        <row r="1281">
          <cell r="E1281">
            <v>23802001</v>
          </cell>
          <cell r="G1281">
            <v>0</v>
          </cell>
        </row>
        <row r="1282">
          <cell r="E1282">
            <v>2380200101</v>
          </cell>
          <cell r="G1282">
            <v>0</v>
          </cell>
        </row>
        <row r="1283">
          <cell r="E1283">
            <v>238020010104</v>
          </cell>
          <cell r="G1283">
            <v>0</v>
          </cell>
        </row>
        <row r="1284">
          <cell r="E1284">
            <v>238030</v>
          </cell>
          <cell r="G1284">
            <v>0</v>
          </cell>
        </row>
        <row r="1285">
          <cell r="E1285">
            <v>23803001</v>
          </cell>
          <cell r="G1285">
            <v>0</v>
          </cell>
        </row>
        <row r="1286">
          <cell r="E1286">
            <v>2380300101</v>
          </cell>
          <cell r="G1286">
            <v>0</v>
          </cell>
        </row>
        <row r="1287">
          <cell r="E1287">
            <v>238030010101</v>
          </cell>
          <cell r="G1287">
            <v>0</v>
          </cell>
        </row>
        <row r="1288">
          <cell r="E1288">
            <v>238030010102</v>
          </cell>
          <cell r="G1288">
            <v>0</v>
          </cell>
        </row>
        <row r="1289">
          <cell r="E1289">
            <v>238030010103</v>
          </cell>
          <cell r="G1289">
            <v>0</v>
          </cell>
        </row>
        <row r="1290">
          <cell r="E1290">
            <v>238030010104</v>
          </cell>
          <cell r="G1290">
            <v>0</v>
          </cell>
        </row>
        <row r="1291">
          <cell r="E1291">
            <v>238030010105</v>
          </cell>
          <cell r="G1291">
            <v>0</v>
          </cell>
        </row>
        <row r="1292">
          <cell r="E1292">
            <v>238030010106</v>
          </cell>
          <cell r="G1292">
            <v>0</v>
          </cell>
        </row>
        <row r="1293">
          <cell r="E1293">
            <v>238030010107</v>
          </cell>
          <cell r="G1293">
            <v>0</v>
          </cell>
        </row>
        <row r="1294">
          <cell r="E1294">
            <v>2380300102</v>
          </cell>
          <cell r="G1294">
            <v>0</v>
          </cell>
        </row>
        <row r="1295">
          <cell r="E1295">
            <v>238030010201</v>
          </cell>
          <cell r="G1295">
            <v>0</v>
          </cell>
        </row>
        <row r="1296">
          <cell r="E1296">
            <v>238030010202</v>
          </cell>
          <cell r="G1296">
            <v>0</v>
          </cell>
        </row>
        <row r="1297">
          <cell r="E1297">
            <v>238030010203</v>
          </cell>
          <cell r="G1297">
            <v>0</v>
          </cell>
        </row>
        <row r="1298">
          <cell r="E1298">
            <v>238030010204</v>
          </cell>
          <cell r="G1298">
            <v>0</v>
          </cell>
        </row>
        <row r="1299">
          <cell r="E1299">
            <v>238030010205</v>
          </cell>
          <cell r="G1299">
            <v>0</v>
          </cell>
        </row>
        <row r="1300">
          <cell r="E1300">
            <v>238030010206</v>
          </cell>
          <cell r="G1300">
            <v>0</v>
          </cell>
        </row>
        <row r="1301">
          <cell r="E1301">
            <v>238030010207</v>
          </cell>
          <cell r="G1301">
            <v>0</v>
          </cell>
        </row>
        <row r="1302">
          <cell r="E1302">
            <v>238030010208</v>
          </cell>
          <cell r="G1302">
            <v>0</v>
          </cell>
        </row>
        <row r="1303">
          <cell r="E1303">
            <v>238030010211</v>
          </cell>
          <cell r="G1303">
            <v>0</v>
          </cell>
        </row>
        <row r="1304">
          <cell r="E1304">
            <v>238095</v>
          </cell>
          <cell r="G1304">
            <v>152878</v>
          </cell>
        </row>
        <row r="1305">
          <cell r="E1305">
            <v>23809501</v>
          </cell>
          <cell r="G1305">
            <v>152878</v>
          </cell>
        </row>
        <row r="1306">
          <cell r="E1306">
            <v>2380950101</v>
          </cell>
          <cell r="G1306">
            <v>36585</v>
          </cell>
        </row>
        <row r="1307">
          <cell r="E1307">
            <v>238095010102</v>
          </cell>
          <cell r="G1307">
            <v>27138</v>
          </cell>
        </row>
        <row r="1308">
          <cell r="E1308">
            <v>238095010106</v>
          </cell>
          <cell r="G1308">
            <v>0</v>
          </cell>
        </row>
        <row r="1309">
          <cell r="E1309">
            <v>238095010107</v>
          </cell>
          <cell r="G1309">
            <v>4555</v>
          </cell>
        </row>
        <row r="1310">
          <cell r="E1310">
            <v>238095010108</v>
          </cell>
          <cell r="G1310">
            <v>4892</v>
          </cell>
        </row>
        <row r="1311">
          <cell r="E1311">
            <v>2380950102</v>
          </cell>
          <cell r="G1311">
            <v>115393</v>
          </cell>
        </row>
        <row r="1312">
          <cell r="E1312">
            <v>238095010201</v>
          </cell>
          <cell r="G1312">
            <v>0</v>
          </cell>
        </row>
        <row r="1313">
          <cell r="E1313">
            <v>238095010203</v>
          </cell>
          <cell r="G1313">
            <v>98897</v>
          </cell>
        </row>
        <row r="1314">
          <cell r="E1314">
            <v>238095010204</v>
          </cell>
          <cell r="G1314">
            <v>16496</v>
          </cell>
        </row>
        <row r="1315">
          <cell r="E1315">
            <v>238095010205</v>
          </cell>
          <cell r="G1315">
            <v>0</v>
          </cell>
        </row>
        <row r="1316">
          <cell r="E1316">
            <v>2380950103</v>
          </cell>
          <cell r="G1316">
            <v>0</v>
          </cell>
        </row>
        <row r="1317">
          <cell r="E1317">
            <v>238095010301</v>
          </cell>
          <cell r="G1317">
            <v>0</v>
          </cell>
        </row>
        <row r="1318">
          <cell r="E1318">
            <v>238095010302</v>
          </cell>
          <cell r="G1318">
            <v>0</v>
          </cell>
        </row>
        <row r="1319">
          <cell r="E1319">
            <v>238095010303</v>
          </cell>
          <cell r="G1319">
            <v>0</v>
          </cell>
        </row>
        <row r="1320">
          <cell r="E1320">
            <v>238095010304</v>
          </cell>
          <cell r="G1320">
            <v>0</v>
          </cell>
        </row>
        <row r="1321">
          <cell r="E1321">
            <v>238095010305</v>
          </cell>
          <cell r="G1321">
            <v>0</v>
          </cell>
        </row>
        <row r="1322">
          <cell r="E1322">
            <v>238095010306</v>
          </cell>
          <cell r="G1322">
            <v>0</v>
          </cell>
        </row>
        <row r="1323">
          <cell r="E1323">
            <v>238095010307</v>
          </cell>
          <cell r="G1323">
            <v>0</v>
          </cell>
        </row>
        <row r="1324">
          <cell r="E1324">
            <v>238095010308</v>
          </cell>
          <cell r="G1324">
            <v>0</v>
          </cell>
        </row>
        <row r="1325">
          <cell r="E1325">
            <v>2380950104</v>
          </cell>
          <cell r="G1325">
            <v>900</v>
          </cell>
        </row>
        <row r="1326">
          <cell r="E1326">
            <v>238095010401</v>
          </cell>
          <cell r="G1326">
            <v>900</v>
          </cell>
        </row>
        <row r="1327">
          <cell r="E1327">
            <v>24</v>
          </cell>
          <cell r="G1327">
            <v>320975</v>
          </cell>
        </row>
        <row r="1328">
          <cell r="E1328">
            <v>2404</v>
          </cell>
          <cell r="G1328">
            <v>289649</v>
          </cell>
        </row>
        <row r="1329">
          <cell r="E1329">
            <v>240405</v>
          </cell>
          <cell r="G1329">
            <v>289649</v>
          </cell>
        </row>
        <row r="1330">
          <cell r="E1330">
            <v>24040501</v>
          </cell>
          <cell r="G1330">
            <v>289649</v>
          </cell>
        </row>
        <row r="1331">
          <cell r="E1331">
            <v>2404050101</v>
          </cell>
          <cell r="G1331">
            <v>289649</v>
          </cell>
        </row>
        <row r="1332">
          <cell r="E1332">
            <v>240405010101</v>
          </cell>
          <cell r="G1332">
            <v>289649</v>
          </cell>
        </row>
        <row r="1333">
          <cell r="E1333">
            <v>24040502</v>
          </cell>
          <cell r="G1333">
            <v>0</v>
          </cell>
        </row>
        <row r="1334">
          <cell r="E1334">
            <v>2404050201</v>
          </cell>
          <cell r="G1334">
            <v>0</v>
          </cell>
        </row>
        <row r="1335">
          <cell r="E1335">
            <v>240405020101</v>
          </cell>
          <cell r="G1335">
            <v>0</v>
          </cell>
        </row>
        <row r="1336">
          <cell r="E1336">
            <v>2404050202</v>
          </cell>
          <cell r="G1336">
            <v>0</v>
          </cell>
        </row>
        <row r="1337">
          <cell r="E1337">
            <v>240405020201</v>
          </cell>
          <cell r="G1337">
            <v>0</v>
          </cell>
        </row>
        <row r="1338">
          <cell r="E1338">
            <v>2404050203</v>
          </cell>
          <cell r="G1338">
            <v>0</v>
          </cell>
        </row>
        <row r="1339">
          <cell r="E1339">
            <v>240405020301</v>
          </cell>
          <cell r="G1339">
            <v>0</v>
          </cell>
        </row>
        <row r="1340">
          <cell r="E1340">
            <v>2404050204</v>
          </cell>
          <cell r="G1340">
            <v>0</v>
          </cell>
        </row>
        <row r="1341">
          <cell r="E1341">
            <v>240405020401</v>
          </cell>
          <cell r="G1341">
            <v>0</v>
          </cell>
        </row>
        <row r="1342">
          <cell r="E1342">
            <v>2404050205</v>
          </cell>
          <cell r="G1342">
            <v>0</v>
          </cell>
        </row>
        <row r="1343">
          <cell r="E1343">
            <v>240405020501</v>
          </cell>
          <cell r="G1343">
            <v>0</v>
          </cell>
        </row>
        <row r="1344">
          <cell r="E1344">
            <v>240410</v>
          </cell>
          <cell r="G1344">
            <v>0</v>
          </cell>
        </row>
        <row r="1345">
          <cell r="E1345">
            <v>24041001</v>
          </cell>
          <cell r="G1345">
            <v>0</v>
          </cell>
        </row>
        <row r="1346">
          <cell r="E1346">
            <v>2404100101</v>
          </cell>
          <cell r="G1346">
            <v>0</v>
          </cell>
        </row>
        <row r="1347">
          <cell r="E1347">
            <v>240410010101</v>
          </cell>
          <cell r="G1347">
            <v>0</v>
          </cell>
        </row>
        <row r="1348">
          <cell r="E1348">
            <v>2408</v>
          </cell>
          <cell r="G1348">
            <v>17882</v>
          </cell>
        </row>
        <row r="1349">
          <cell r="E1349">
            <v>240805</v>
          </cell>
          <cell r="G1349">
            <v>0</v>
          </cell>
        </row>
        <row r="1350">
          <cell r="E1350">
            <v>24080501</v>
          </cell>
          <cell r="G1350">
            <v>0</v>
          </cell>
        </row>
        <row r="1351">
          <cell r="E1351">
            <v>2408050101</v>
          </cell>
          <cell r="G1351">
            <v>0</v>
          </cell>
        </row>
        <row r="1352">
          <cell r="E1352">
            <v>240805010102</v>
          </cell>
          <cell r="G1352">
            <v>0</v>
          </cell>
        </row>
        <row r="1353">
          <cell r="E1353">
            <v>24080502</v>
          </cell>
          <cell r="G1353">
            <v>0</v>
          </cell>
        </row>
        <row r="1354">
          <cell r="E1354">
            <v>2408050210</v>
          </cell>
          <cell r="G1354">
            <v>0</v>
          </cell>
        </row>
        <row r="1355">
          <cell r="E1355">
            <v>240805021004</v>
          </cell>
          <cell r="G1355">
            <v>0</v>
          </cell>
        </row>
        <row r="1356">
          <cell r="E1356">
            <v>240810</v>
          </cell>
          <cell r="G1356">
            <v>95638</v>
          </cell>
        </row>
        <row r="1357">
          <cell r="E1357">
            <v>24081001</v>
          </cell>
          <cell r="G1357">
            <v>95638</v>
          </cell>
        </row>
        <row r="1358">
          <cell r="E1358">
            <v>2408100101</v>
          </cell>
          <cell r="G1358">
            <v>95638</v>
          </cell>
        </row>
        <row r="1359">
          <cell r="E1359">
            <v>240810010101</v>
          </cell>
          <cell r="G1359">
            <v>30130</v>
          </cell>
        </row>
        <row r="1360">
          <cell r="E1360">
            <v>240810010102</v>
          </cell>
          <cell r="G1360">
            <v>64796</v>
          </cell>
        </row>
        <row r="1361">
          <cell r="E1361">
            <v>240810010103</v>
          </cell>
          <cell r="G1361">
            <v>712</v>
          </cell>
        </row>
        <row r="1362">
          <cell r="E1362">
            <v>240845</v>
          </cell>
          <cell r="G1362">
            <v>-640</v>
          </cell>
        </row>
        <row r="1363">
          <cell r="E1363">
            <v>24084501</v>
          </cell>
          <cell r="G1363">
            <v>-640</v>
          </cell>
        </row>
        <row r="1364">
          <cell r="E1364">
            <v>2408450101</v>
          </cell>
          <cell r="G1364">
            <v>-640</v>
          </cell>
        </row>
        <row r="1365">
          <cell r="E1365">
            <v>240845010101</v>
          </cell>
          <cell r="G1365">
            <v>-640</v>
          </cell>
        </row>
        <row r="1366">
          <cell r="E1366">
            <v>240850</v>
          </cell>
          <cell r="G1366">
            <v>-77116</v>
          </cell>
        </row>
        <row r="1367">
          <cell r="E1367">
            <v>24085001</v>
          </cell>
          <cell r="G1367">
            <v>-77116</v>
          </cell>
        </row>
        <row r="1368">
          <cell r="E1368">
            <v>2408500101</v>
          </cell>
          <cell r="G1368">
            <v>-77116</v>
          </cell>
        </row>
        <row r="1369">
          <cell r="E1369">
            <v>240850010101</v>
          </cell>
          <cell r="G1369">
            <v>-77116</v>
          </cell>
        </row>
        <row r="1370">
          <cell r="E1370">
            <v>2412</v>
          </cell>
          <cell r="G1370">
            <v>13444</v>
          </cell>
        </row>
        <row r="1371">
          <cell r="E1371">
            <v>241205</v>
          </cell>
          <cell r="G1371">
            <v>0</v>
          </cell>
        </row>
        <row r="1372">
          <cell r="E1372">
            <v>24120501</v>
          </cell>
          <cell r="G1372">
            <v>0</v>
          </cell>
        </row>
        <row r="1373">
          <cell r="E1373">
            <v>2412050101</v>
          </cell>
          <cell r="G1373">
            <v>0</v>
          </cell>
        </row>
        <row r="1374">
          <cell r="E1374">
            <v>241205010101</v>
          </cell>
          <cell r="G1374">
            <v>0</v>
          </cell>
        </row>
        <row r="1375">
          <cell r="E1375">
            <v>241210</v>
          </cell>
          <cell r="G1375">
            <v>13444</v>
          </cell>
        </row>
        <row r="1376">
          <cell r="E1376">
            <v>24121001</v>
          </cell>
          <cell r="G1376">
            <v>13444</v>
          </cell>
        </row>
        <row r="1377">
          <cell r="E1377">
            <v>2412100101</v>
          </cell>
          <cell r="G1377">
            <v>13444</v>
          </cell>
        </row>
        <row r="1378">
          <cell r="E1378">
            <v>241210010101</v>
          </cell>
          <cell r="G1378">
            <v>13444</v>
          </cell>
        </row>
        <row r="1379">
          <cell r="E1379">
            <v>2495</v>
          </cell>
          <cell r="G1379">
            <v>0</v>
          </cell>
        </row>
        <row r="1380">
          <cell r="E1380">
            <v>249505</v>
          </cell>
          <cell r="G1380">
            <v>0</v>
          </cell>
        </row>
        <row r="1381">
          <cell r="E1381">
            <v>24950501</v>
          </cell>
          <cell r="G1381">
            <v>0</v>
          </cell>
        </row>
        <row r="1382">
          <cell r="E1382">
            <v>2495050101</v>
          </cell>
          <cell r="G1382">
            <v>0</v>
          </cell>
        </row>
        <row r="1383">
          <cell r="E1383">
            <v>249505010101</v>
          </cell>
          <cell r="G1383">
            <v>0</v>
          </cell>
        </row>
        <row r="1384">
          <cell r="E1384">
            <v>25</v>
          </cell>
          <cell r="G1384">
            <v>762796</v>
          </cell>
        </row>
        <row r="1385">
          <cell r="E1385">
            <v>2505</v>
          </cell>
          <cell r="G1385">
            <v>0</v>
          </cell>
        </row>
        <row r="1386">
          <cell r="E1386">
            <v>250501</v>
          </cell>
          <cell r="G1386">
            <v>0</v>
          </cell>
        </row>
        <row r="1387">
          <cell r="E1387">
            <v>25050101</v>
          </cell>
          <cell r="G1387">
            <v>0</v>
          </cell>
        </row>
        <row r="1388">
          <cell r="E1388">
            <v>2505010101</v>
          </cell>
          <cell r="G1388">
            <v>0</v>
          </cell>
        </row>
        <row r="1389">
          <cell r="E1389">
            <v>250501010101</v>
          </cell>
          <cell r="G1389">
            <v>0</v>
          </cell>
        </row>
        <row r="1390">
          <cell r="E1390">
            <v>250501010102</v>
          </cell>
          <cell r="G1390">
            <v>0</v>
          </cell>
        </row>
        <row r="1391">
          <cell r="E1391">
            <v>250595</v>
          </cell>
          <cell r="G1391">
            <v>0</v>
          </cell>
        </row>
        <row r="1392">
          <cell r="E1392">
            <v>25059501</v>
          </cell>
          <cell r="G1392">
            <v>0</v>
          </cell>
        </row>
        <row r="1393">
          <cell r="E1393">
            <v>2505950101</v>
          </cell>
          <cell r="G1393">
            <v>0</v>
          </cell>
        </row>
        <row r="1394">
          <cell r="E1394">
            <v>250595010101</v>
          </cell>
          <cell r="G1394">
            <v>0</v>
          </cell>
        </row>
        <row r="1395">
          <cell r="E1395">
            <v>250595010102</v>
          </cell>
          <cell r="G1395">
            <v>0</v>
          </cell>
        </row>
        <row r="1396">
          <cell r="E1396">
            <v>250595010103</v>
          </cell>
          <cell r="G1396">
            <v>0</v>
          </cell>
        </row>
        <row r="1397">
          <cell r="E1397">
            <v>2510</v>
          </cell>
          <cell r="G1397">
            <v>463935</v>
          </cell>
        </row>
        <row r="1398">
          <cell r="E1398">
            <v>251010</v>
          </cell>
          <cell r="G1398">
            <v>463935</v>
          </cell>
        </row>
        <row r="1399">
          <cell r="E1399">
            <v>25101001</v>
          </cell>
          <cell r="G1399">
            <v>463935</v>
          </cell>
        </row>
        <row r="1400">
          <cell r="E1400">
            <v>2510100101</v>
          </cell>
          <cell r="G1400">
            <v>463935</v>
          </cell>
        </row>
        <row r="1401">
          <cell r="E1401">
            <v>251010010101</v>
          </cell>
          <cell r="G1401">
            <v>463935</v>
          </cell>
        </row>
        <row r="1402">
          <cell r="E1402">
            <v>2515</v>
          </cell>
          <cell r="G1402">
            <v>54406</v>
          </cell>
        </row>
        <row r="1403">
          <cell r="E1403">
            <v>251501</v>
          </cell>
          <cell r="G1403">
            <v>54406</v>
          </cell>
        </row>
        <row r="1404">
          <cell r="E1404">
            <v>25150101</v>
          </cell>
          <cell r="G1404">
            <v>54406</v>
          </cell>
        </row>
        <row r="1405">
          <cell r="E1405">
            <v>2515010101</v>
          </cell>
          <cell r="G1405">
            <v>54406</v>
          </cell>
        </row>
        <row r="1406">
          <cell r="E1406">
            <v>251501010101</v>
          </cell>
          <cell r="G1406">
            <v>54406</v>
          </cell>
        </row>
        <row r="1407">
          <cell r="E1407">
            <v>2520</v>
          </cell>
          <cell r="G1407">
            <v>0</v>
          </cell>
        </row>
        <row r="1408">
          <cell r="E1408">
            <v>252001</v>
          </cell>
          <cell r="G1408">
            <v>0</v>
          </cell>
        </row>
        <row r="1409">
          <cell r="E1409">
            <v>25200101</v>
          </cell>
          <cell r="G1409">
            <v>0</v>
          </cell>
        </row>
        <row r="1410">
          <cell r="E1410">
            <v>2520010101</v>
          </cell>
          <cell r="G1410">
            <v>0</v>
          </cell>
        </row>
        <row r="1411">
          <cell r="E1411">
            <v>252001010101</v>
          </cell>
          <cell r="G1411">
            <v>0</v>
          </cell>
        </row>
        <row r="1412">
          <cell r="E1412">
            <v>2525</v>
          </cell>
          <cell r="G1412">
            <v>244455</v>
          </cell>
        </row>
        <row r="1413">
          <cell r="E1413">
            <v>252501</v>
          </cell>
          <cell r="G1413">
            <v>244455</v>
          </cell>
        </row>
        <row r="1414">
          <cell r="E1414">
            <v>25250101</v>
          </cell>
          <cell r="G1414">
            <v>244455</v>
          </cell>
        </row>
        <row r="1415">
          <cell r="E1415">
            <v>2525010101</v>
          </cell>
          <cell r="G1415">
            <v>244455</v>
          </cell>
        </row>
        <row r="1416">
          <cell r="E1416">
            <v>252501010101</v>
          </cell>
          <cell r="G1416">
            <v>244455</v>
          </cell>
        </row>
        <row r="1417">
          <cell r="E1417">
            <v>26</v>
          </cell>
          <cell r="G1417">
            <v>1413231</v>
          </cell>
        </row>
        <row r="1418">
          <cell r="E1418">
            <v>2605</v>
          </cell>
          <cell r="G1418">
            <v>150517</v>
          </cell>
        </row>
        <row r="1419">
          <cell r="E1419">
            <v>260595</v>
          </cell>
          <cell r="G1419">
            <v>150517</v>
          </cell>
        </row>
        <row r="1420">
          <cell r="E1420">
            <v>26059501</v>
          </cell>
          <cell r="G1420">
            <v>150162</v>
          </cell>
        </row>
        <row r="1421">
          <cell r="E1421">
            <v>2605950101</v>
          </cell>
          <cell r="G1421">
            <v>150162</v>
          </cell>
        </row>
        <row r="1422">
          <cell r="E1422">
            <v>260595010101</v>
          </cell>
          <cell r="G1422">
            <v>145615</v>
          </cell>
        </row>
        <row r="1423">
          <cell r="E1423">
            <v>260595010102</v>
          </cell>
          <cell r="G1423">
            <v>0</v>
          </cell>
        </row>
        <row r="1424">
          <cell r="E1424">
            <v>260595010103</v>
          </cell>
          <cell r="G1424">
            <v>0</v>
          </cell>
        </row>
        <row r="1425">
          <cell r="E1425">
            <v>260595010104</v>
          </cell>
          <cell r="G1425">
            <v>0</v>
          </cell>
        </row>
        <row r="1426">
          <cell r="E1426">
            <v>260595010105</v>
          </cell>
          <cell r="G1426">
            <v>939</v>
          </cell>
        </row>
        <row r="1427">
          <cell r="E1427">
            <v>260595010106</v>
          </cell>
          <cell r="G1427">
            <v>0</v>
          </cell>
        </row>
        <row r="1428">
          <cell r="E1428">
            <v>260595010107</v>
          </cell>
          <cell r="G1428">
            <v>0</v>
          </cell>
        </row>
        <row r="1429">
          <cell r="E1429">
            <v>260595010108</v>
          </cell>
          <cell r="G1429">
            <v>3608</v>
          </cell>
        </row>
        <row r="1430">
          <cell r="E1430">
            <v>26059505</v>
          </cell>
          <cell r="G1430">
            <v>355</v>
          </cell>
        </row>
        <row r="1431">
          <cell r="E1431">
            <v>2605950503</v>
          </cell>
          <cell r="G1431">
            <v>355</v>
          </cell>
        </row>
        <row r="1432">
          <cell r="E1432">
            <v>260595050302</v>
          </cell>
          <cell r="G1432">
            <v>355</v>
          </cell>
        </row>
        <row r="1433">
          <cell r="E1433">
            <v>2610</v>
          </cell>
          <cell r="G1433">
            <v>0</v>
          </cell>
        </row>
        <row r="1434">
          <cell r="E1434">
            <v>261005</v>
          </cell>
          <cell r="G1434">
            <v>0</v>
          </cell>
        </row>
        <row r="1435">
          <cell r="E1435">
            <v>26100501</v>
          </cell>
          <cell r="G1435">
            <v>0</v>
          </cell>
        </row>
        <row r="1436">
          <cell r="E1436">
            <v>2610050101</v>
          </cell>
          <cell r="G1436">
            <v>0</v>
          </cell>
        </row>
        <row r="1437">
          <cell r="E1437">
            <v>261005010101</v>
          </cell>
          <cell r="G1437">
            <v>0</v>
          </cell>
        </row>
        <row r="1438">
          <cell r="E1438">
            <v>261010</v>
          </cell>
          <cell r="G1438">
            <v>0</v>
          </cell>
        </row>
        <row r="1439">
          <cell r="E1439">
            <v>26101001</v>
          </cell>
          <cell r="G1439">
            <v>0</v>
          </cell>
        </row>
        <row r="1440">
          <cell r="E1440">
            <v>2610100101</v>
          </cell>
          <cell r="G1440">
            <v>0</v>
          </cell>
        </row>
        <row r="1441">
          <cell r="E1441">
            <v>261010010101</v>
          </cell>
          <cell r="G1441">
            <v>0</v>
          </cell>
        </row>
        <row r="1442">
          <cell r="E1442">
            <v>261015</v>
          </cell>
          <cell r="G1442">
            <v>0</v>
          </cell>
        </row>
        <row r="1443">
          <cell r="E1443">
            <v>26101501</v>
          </cell>
          <cell r="G1443">
            <v>0</v>
          </cell>
        </row>
        <row r="1444">
          <cell r="E1444">
            <v>2610150101</v>
          </cell>
          <cell r="G1444">
            <v>0</v>
          </cell>
        </row>
        <row r="1445">
          <cell r="E1445">
            <v>261015010101</v>
          </cell>
          <cell r="G1445">
            <v>0</v>
          </cell>
        </row>
        <row r="1446">
          <cell r="E1446">
            <v>261020</v>
          </cell>
          <cell r="G1446">
            <v>0</v>
          </cell>
        </row>
        <row r="1447">
          <cell r="E1447">
            <v>26102001</v>
          </cell>
          <cell r="G1447">
            <v>0</v>
          </cell>
        </row>
        <row r="1448">
          <cell r="E1448">
            <v>2610200101</v>
          </cell>
          <cell r="G1448">
            <v>0</v>
          </cell>
        </row>
        <row r="1449">
          <cell r="E1449">
            <v>261020010101</v>
          </cell>
          <cell r="G1449">
            <v>0</v>
          </cell>
        </row>
        <row r="1450">
          <cell r="E1450">
            <v>261040</v>
          </cell>
          <cell r="G1450">
            <v>0</v>
          </cell>
        </row>
        <row r="1451">
          <cell r="E1451">
            <v>26104001</v>
          </cell>
          <cell r="G1451">
            <v>0</v>
          </cell>
        </row>
        <row r="1452">
          <cell r="E1452">
            <v>2610400101</v>
          </cell>
          <cell r="G1452">
            <v>0</v>
          </cell>
        </row>
        <row r="1453">
          <cell r="E1453">
            <v>261040010101</v>
          </cell>
          <cell r="G1453">
            <v>0</v>
          </cell>
        </row>
        <row r="1454">
          <cell r="E1454">
            <v>261040010102</v>
          </cell>
          <cell r="G1454">
            <v>0</v>
          </cell>
        </row>
        <row r="1455">
          <cell r="E1455">
            <v>2615</v>
          </cell>
          <cell r="G1455">
            <v>0</v>
          </cell>
        </row>
        <row r="1456">
          <cell r="E1456">
            <v>261505</v>
          </cell>
          <cell r="G1456">
            <v>0</v>
          </cell>
        </row>
        <row r="1457">
          <cell r="E1457">
            <v>26150501</v>
          </cell>
          <cell r="G1457">
            <v>0</v>
          </cell>
        </row>
        <row r="1458">
          <cell r="E1458">
            <v>2615050101</v>
          </cell>
          <cell r="G1458">
            <v>0</v>
          </cell>
        </row>
        <row r="1459">
          <cell r="E1459">
            <v>261505010101</v>
          </cell>
          <cell r="G1459">
            <v>0</v>
          </cell>
        </row>
        <row r="1460">
          <cell r="E1460">
            <v>261510</v>
          </cell>
          <cell r="G1460">
            <v>0</v>
          </cell>
        </row>
        <row r="1461">
          <cell r="E1461">
            <v>26151001</v>
          </cell>
          <cell r="G1461">
            <v>0</v>
          </cell>
        </row>
        <row r="1462">
          <cell r="E1462">
            <v>2615100101</v>
          </cell>
          <cell r="G1462">
            <v>0</v>
          </cell>
        </row>
        <row r="1463">
          <cell r="E1463">
            <v>261510010101</v>
          </cell>
          <cell r="G1463">
            <v>0</v>
          </cell>
        </row>
        <row r="1464">
          <cell r="E1464">
            <v>261595</v>
          </cell>
          <cell r="G1464">
            <v>0</v>
          </cell>
        </row>
        <row r="1465">
          <cell r="E1465">
            <v>26159501</v>
          </cell>
          <cell r="G1465">
            <v>0</v>
          </cell>
        </row>
        <row r="1466">
          <cell r="E1466">
            <v>2615950101</v>
          </cell>
          <cell r="G1466">
            <v>0</v>
          </cell>
        </row>
        <row r="1467">
          <cell r="E1467">
            <v>261595010101</v>
          </cell>
          <cell r="G1467">
            <v>0</v>
          </cell>
        </row>
        <row r="1468">
          <cell r="E1468">
            <v>2635</v>
          </cell>
          <cell r="G1468">
            <v>219017</v>
          </cell>
        </row>
        <row r="1469">
          <cell r="E1469">
            <v>263520</v>
          </cell>
          <cell r="G1469">
            <v>3000</v>
          </cell>
        </row>
        <row r="1470">
          <cell r="E1470">
            <v>26352001</v>
          </cell>
          <cell r="G1470">
            <v>3000</v>
          </cell>
        </row>
        <row r="1471">
          <cell r="E1471">
            <v>2635200101</v>
          </cell>
          <cell r="G1471">
            <v>3000</v>
          </cell>
        </row>
        <row r="1472">
          <cell r="E1472">
            <v>263520010101</v>
          </cell>
          <cell r="G1472">
            <v>3000</v>
          </cell>
        </row>
        <row r="1473">
          <cell r="E1473">
            <v>263525</v>
          </cell>
          <cell r="G1473">
            <v>127000</v>
          </cell>
        </row>
        <row r="1474">
          <cell r="E1474">
            <v>26352501</v>
          </cell>
          <cell r="G1474">
            <v>127000</v>
          </cell>
        </row>
        <row r="1475">
          <cell r="E1475">
            <v>2635250101</v>
          </cell>
          <cell r="G1475">
            <v>127000</v>
          </cell>
        </row>
        <row r="1476">
          <cell r="E1476">
            <v>263525010101</v>
          </cell>
          <cell r="G1476">
            <v>127000</v>
          </cell>
        </row>
        <row r="1477">
          <cell r="E1477">
            <v>263595</v>
          </cell>
          <cell r="G1477">
            <v>89017</v>
          </cell>
        </row>
        <row r="1478">
          <cell r="E1478">
            <v>26359501</v>
          </cell>
          <cell r="G1478">
            <v>89017</v>
          </cell>
        </row>
        <row r="1479">
          <cell r="E1479">
            <v>2635950101</v>
          </cell>
          <cell r="G1479">
            <v>89017</v>
          </cell>
        </row>
        <row r="1480">
          <cell r="E1480">
            <v>263595010101</v>
          </cell>
          <cell r="G1480">
            <v>89017</v>
          </cell>
        </row>
        <row r="1481">
          <cell r="E1481">
            <v>2645</v>
          </cell>
          <cell r="G1481">
            <v>1043697</v>
          </cell>
        </row>
        <row r="1482">
          <cell r="E1482">
            <v>264510</v>
          </cell>
          <cell r="G1482">
            <v>159141</v>
          </cell>
        </row>
        <row r="1483">
          <cell r="E1483">
            <v>26451001</v>
          </cell>
          <cell r="G1483">
            <v>159141</v>
          </cell>
        </row>
        <row r="1484">
          <cell r="E1484">
            <v>2645100101</v>
          </cell>
          <cell r="G1484">
            <v>159141</v>
          </cell>
        </row>
        <row r="1485">
          <cell r="E1485">
            <v>264510010101</v>
          </cell>
          <cell r="G1485">
            <v>159141</v>
          </cell>
        </row>
        <row r="1486">
          <cell r="E1486">
            <v>264515</v>
          </cell>
          <cell r="G1486">
            <v>884556</v>
          </cell>
        </row>
        <row r="1487">
          <cell r="E1487">
            <v>26451501</v>
          </cell>
          <cell r="G1487">
            <v>884556</v>
          </cell>
        </row>
        <row r="1488">
          <cell r="E1488">
            <v>2645150101</v>
          </cell>
          <cell r="G1488">
            <v>884556</v>
          </cell>
        </row>
        <row r="1489">
          <cell r="E1489">
            <v>264515010101</v>
          </cell>
          <cell r="G1489">
            <v>884556</v>
          </cell>
        </row>
        <row r="1490">
          <cell r="E1490">
            <v>264515010102</v>
          </cell>
          <cell r="G1490">
            <v>0</v>
          </cell>
        </row>
        <row r="1491">
          <cell r="E1491">
            <v>2695</v>
          </cell>
          <cell r="G1491">
            <v>0</v>
          </cell>
        </row>
        <row r="1492">
          <cell r="E1492">
            <v>269595</v>
          </cell>
          <cell r="G1492">
            <v>0</v>
          </cell>
        </row>
        <row r="1493">
          <cell r="E1493">
            <v>26959501</v>
          </cell>
          <cell r="G1493">
            <v>0</v>
          </cell>
        </row>
        <row r="1494">
          <cell r="E1494">
            <v>2695950101</v>
          </cell>
          <cell r="G1494">
            <v>0</v>
          </cell>
        </row>
        <row r="1495">
          <cell r="E1495">
            <v>269595010101</v>
          </cell>
          <cell r="G1495">
            <v>0</v>
          </cell>
        </row>
        <row r="1496">
          <cell r="E1496">
            <v>27</v>
          </cell>
          <cell r="G1496">
            <v>0</v>
          </cell>
        </row>
        <row r="1497">
          <cell r="E1497">
            <v>2705</v>
          </cell>
          <cell r="G1497">
            <v>0</v>
          </cell>
        </row>
        <row r="1498">
          <cell r="E1498">
            <v>270595</v>
          </cell>
          <cell r="G1498">
            <v>0</v>
          </cell>
        </row>
        <row r="1499">
          <cell r="E1499">
            <v>27059501</v>
          </cell>
          <cell r="G1499">
            <v>-218108</v>
          </cell>
        </row>
        <row r="1500">
          <cell r="E1500">
            <v>2705950101</v>
          </cell>
          <cell r="G1500">
            <v>-218108</v>
          </cell>
        </row>
        <row r="1501">
          <cell r="E1501">
            <v>270595010102</v>
          </cell>
          <cell r="G1501">
            <v>-218108</v>
          </cell>
        </row>
        <row r="1502">
          <cell r="E1502">
            <v>27059502</v>
          </cell>
          <cell r="G1502">
            <v>0</v>
          </cell>
        </row>
        <row r="1503">
          <cell r="E1503">
            <v>2705950201</v>
          </cell>
          <cell r="G1503">
            <v>0</v>
          </cell>
        </row>
        <row r="1504">
          <cell r="E1504">
            <v>270595020101</v>
          </cell>
          <cell r="G1504">
            <v>0</v>
          </cell>
        </row>
        <row r="1505">
          <cell r="E1505">
            <v>270595020102</v>
          </cell>
          <cell r="G1505">
            <v>0</v>
          </cell>
        </row>
        <row r="1506">
          <cell r="E1506">
            <v>27059503</v>
          </cell>
          <cell r="G1506">
            <v>0</v>
          </cell>
        </row>
        <row r="1507">
          <cell r="E1507">
            <v>2705950301</v>
          </cell>
          <cell r="G1507">
            <v>0</v>
          </cell>
        </row>
        <row r="1508">
          <cell r="E1508">
            <v>270595030101</v>
          </cell>
          <cell r="G1508">
            <v>0</v>
          </cell>
        </row>
        <row r="1509">
          <cell r="E1509">
            <v>27059504</v>
          </cell>
          <cell r="G1509">
            <v>218108</v>
          </cell>
        </row>
        <row r="1510">
          <cell r="E1510">
            <v>2705950401</v>
          </cell>
          <cell r="G1510">
            <v>218108</v>
          </cell>
        </row>
        <row r="1511">
          <cell r="E1511">
            <v>270595040101</v>
          </cell>
          <cell r="G1511">
            <v>551355</v>
          </cell>
        </row>
        <row r="1512">
          <cell r="E1512">
            <v>270595040102</v>
          </cell>
          <cell r="G1512">
            <v>-333247</v>
          </cell>
        </row>
        <row r="1513">
          <cell r="E1513">
            <v>28</v>
          </cell>
          <cell r="G1513">
            <v>28657</v>
          </cell>
        </row>
        <row r="1514">
          <cell r="E1514">
            <v>2805</v>
          </cell>
          <cell r="G1514">
            <v>0</v>
          </cell>
        </row>
        <row r="1515">
          <cell r="E1515">
            <v>280595</v>
          </cell>
          <cell r="G1515">
            <v>0</v>
          </cell>
        </row>
        <row r="1516">
          <cell r="E1516">
            <v>28059501</v>
          </cell>
          <cell r="G1516">
            <v>0</v>
          </cell>
        </row>
        <row r="1517">
          <cell r="E1517">
            <v>2805950101</v>
          </cell>
          <cell r="G1517">
            <v>0</v>
          </cell>
        </row>
        <row r="1518">
          <cell r="E1518">
            <v>280595010101</v>
          </cell>
          <cell r="G1518">
            <v>0</v>
          </cell>
        </row>
        <row r="1519">
          <cell r="E1519">
            <v>2815</v>
          </cell>
          <cell r="G1519">
            <v>28657</v>
          </cell>
        </row>
        <row r="1520">
          <cell r="E1520">
            <v>281505</v>
          </cell>
          <cell r="G1520">
            <v>28657</v>
          </cell>
        </row>
        <row r="1521">
          <cell r="E1521">
            <v>28150501</v>
          </cell>
          <cell r="G1521">
            <v>28657</v>
          </cell>
        </row>
        <row r="1522">
          <cell r="E1522">
            <v>2815050101</v>
          </cell>
          <cell r="G1522">
            <v>28657</v>
          </cell>
        </row>
        <row r="1523">
          <cell r="E1523">
            <v>281505010101</v>
          </cell>
          <cell r="G1523">
            <v>0</v>
          </cell>
        </row>
        <row r="1524">
          <cell r="E1524">
            <v>281505010102</v>
          </cell>
          <cell r="G1524">
            <v>9487</v>
          </cell>
        </row>
        <row r="1525">
          <cell r="E1525">
            <v>281505010103</v>
          </cell>
          <cell r="G1525">
            <v>601</v>
          </cell>
        </row>
        <row r="1526">
          <cell r="E1526">
            <v>281505010105</v>
          </cell>
          <cell r="G1526">
            <v>0</v>
          </cell>
        </row>
        <row r="1527">
          <cell r="E1527">
            <v>281505010106</v>
          </cell>
          <cell r="G1527">
            <v>18569</v>
          </cell>
        </row>
        <row r="1528">
          <cell r="E1528">
            <v>3</v>
          </cell>
          <cell r="G1528">
            <v>6082357</v>
          </cell>
        </row>
        <row r="1529">
          <cell r="E1529">
            <v>31</v>
          </cell>
          <cell r="G1529">
            <v>5032702</v>
          </cell>
        </row>
        <row r="1530">
          <cell r="E1530">
            <v>3105</v>
          </cell>
          <cell r="G1530">
            <v>5032702</v>
          </cell>
        </row>
        <row r="1531">
          <cell r="E1531">
            <v>310505</v>
          </cell>
          <cell r="G1531">
            <v>6000000</v>
          </cell>
        </row>
        <row r="1532">
          <cell r="E1532">
            <v>31050501</v>
          </cell>
          <cell r="G1532">
            <v>6000000</v>
          </cell>
        </row>
        <row r="1533">
          <cell r="E1533">
            <v>3105050101</v>
          </cell>
          <cell r="G1533">
            <v>6000000</v>
          </cell>
        </row>
        <row r="1534">
          <cell r="E1534">
            <v>310505010101</v>
          </cell>
          <cell r="G1534">
            <v>6000000</v>
          </cell>
        </row>
        <row r="1535">
          <cell r="E1535">
            <v>310510</v>
          </cell>
          <cell r="G1535">
            <v>-967298</v>
          </cell>
        </row>
        <row r="1536">
          <cell r="E1536">
            <v>31051001</v>
          </cell>
          <cell r="G1536">
            <v>-967298</v>
          </cell>
        </row>
        <row r="1537">
          <cell r="E1537">
            <v>3105100101</v>
          </cell>
          <cell r="G1537">
            <v>-967298</v>
          </cell>
        </row>
        <row r="1538">
          <cell r="E1538">
            <v>310510010101</v>
          </cell>
          <cell r="G1538">
            <v>-967298</v>
          </cell>
        </row>
        <row r="1539">
          <cell r="E1539">
            <v>33</v>
          </cell>
          <cell r="G1539">
            <v>673058</v>
          </cell>
        </row>
        <row r="1540">
          <cell r="E1540">
            <v>3305</v>
          </cell>
          <cell r="G1540">
            <v>673058</v>
          </cell>
        </row>
        <row r="1541">
          <cell r="E1541">
            <v>330505</v>
          </cell>
          <cell r="G1541">
            <v>673058</v>
          </cell>
        </row>
        <row r="1542">
          <cell r="E1542">
            <v>33050501</v>
          </cell>
          <cell r="G1542">
            <v>673058</v>
          </cell>
        </row>
        <row r="1543">
          <cell r="E1543">
            <v>3305050101</v>
          </cell>
          <cell r="G1543">
            <v>673058</v>
          </cell>
        </row>
        <row r="1544">
          <cell r="E1544">
            <v>330505010101</v>
          </cell>
          <cell r="G1544">
            <v>673058</v>
          </cell>
        </row>
        <row r="1545">
          <cell r="E1545">
            <v>3310</v>
          </cell>
          <cell r="G1545">
            <v>0</v>
          </cell>
        </row>
        <row r="1546">
          <cell r="E1546">
            <v>331015</v>
          </cell>
          <cell r="G1546">
            <v>0</v>
          </cell>
        </row>
        <row r="1547">
          <cell r="E1547">
            <v>33101501</v>
          </cell>
          <cell r="G1547">
            <v>0</v>
          </cell>
        </row>
        <row r="1548">
          <cell r="E1548">
            <v>3310150101</v>
          </cell>
          <cell r="G1548">
            <v>0</v>
          </cell>
        </row>
        <row r="1549">
          <cell r="E1549">
            <v>331015010101</v>
          </cell>
          <cell r="G1549">
            <v>0</v>
          </cell>
        </row>
        <row r="1550">
          <cell r="E1550">
            <v>3315</v>
          </cell>
          <cell r="G1550">
            <v>0</v>
          </cell>
        </row>
        <row r="1551">
          <cell r="E1551">
            <v>331515</v>
          </cell>
          <cell r="G1551">
            <v>0</v>
          </cell>
        </row>
        <row r="1552">
          <cell r="E1552">
            <v>33151501</v>
          </cell>
          <cell r="G1552">
            <v>0</v>
          </cell>
        </row>
        <row r="1553">
          <cell r="E1553">
            <v>3315150101</v>
          </cell>
          <cell r="G1553">
            <v>0</v>
          </cell>
        </row>
        <row r="1554">
          <cell r="E1554">
            <v>331515010101</v>
          </cell>
          <cell r="G1554">
            <v>0</v>
          </cell>
        </row>
        <row r="1555">
          <cell r="E1555">
            <v>34</v>
          </cell>
          <cell r="G1555">
            <v>0</v>
          </cell>
        </row>
        <row r="1556">
          <cell r="E1556">
            <v>3405</v>
          </cell>
          <cell r="G1556">
            <v>0</v>
          </cell>
        </row>
        <row r="1557">
          <cell r="E1557">
            <v>340505</v>
          </cell>
          <cell r="G1557">
            <v>449483</v>
          </cell>
        </row>
        <row r="1558">
          <cell r="E1558">
            <v>34050501</v>
          </cell>
          <cell r="G1558">
            <v>449483</v>
          </cell>
        </row>
        <row r="1559">
          <cell r="E1559">
            <v>3405050101</v>
          </cell>
          <cell r="G1559">
            <v>449483</v>
          </cell>
        </row>
        <row r="1560">
          <cell r="E1560">
            <v>340505010101</v>
          </cell>
          <cell r="G1560">
            <v>449483</v>
          </cell>
        </row>
        <row r="1561">
          <cell r="E1561">
            <v>340510</v>
          </cell>
          <cell r="G1561">
            <v>1747</v>
          </cell>
        </row>
        <row r="1562">
          <cell r="E1562">
            <v>34051010</v>
          </cell>
          <cell r="G1562">
            <v>1747</v>
          </cell>
        </row>
        <row r="1563">
          <cell r="E1563">
            <v>3405101001</v>
          </cell>
          <cell r="G1563">
            <v>1747</v>
          </cell>
        </row>
        <row r="1564">
          <cell r="E1564">
            <v>340510100101</v>
          </cell>
          <cell r="G1564">
            <v>1747</v>
          </cell>
        </row>
        <row r="1565">
          <cell r="E1565">
            <v>340515</v>
          </cell>
          <cell r="G1565">
            <v>67076</v>
          </cell>
        </row>
        <row r="1566">
          <cell r="E1566">
            <v>34051501</v>
          </cell>
          <cell r="G1566">
            <v>67076</v>
          </cell>
        </row>
        <row r="1567">
          <cell r="E1567">
            <v>3405150101</v>
          </cell>
          <cell r="G1567">
            <v>67076</v>
          </cell>
        </row>
        <row r="1568">
          <cell r="E1568">
            <v>340515010101</v>
          </cell>
          <cell r="G1568">
            <v>67076</v>
          </cell>
        </row>
        <row r="1569">
          <cell r="E1569">
            <v>340520</v>
          </cell>
          <cell r="G1569">
            <v>-358095</v>
          </cell>
        </row>
        <row r="1570">
          <cell r="E1570">
            <v>34052001</v>
          </cell>
          <cell r="G1570">
            <v>-358095</v>
          </cell>
        </row>
        <row r="1571">
          <cell r="E1571">
            <v>3405200101</v>
          </cell>
          <cell r="G1571">
            <v>-358095</v>
          </cell>
        </row>
        <row r="1572">
          <cell r="E1572">
            <v>340520010101</v>
          </cell>
          <cell r="G1572">
            <v>-358095</v>
          </cell>
        </row>
        <row r="1573">
          <cell r="E1573">
            <v>340595</v>
          </cell>
          <cell r="G1573">
            <v>-160211</v>
          </cell>
        </row>
        <row r="1574">
          <cell r="E1574">
            <v>34059501</v>
          </cell>
          <cell r="G1574">
            <v>-160211</v>
          </cell>
        </row>
        <row r="1575">
          <cell r="E1575">
            <v>3405950101</v>
          </cell>
          <cell r="G1575">
            <v>-160211</v>
          </cell>
        </row>
        <row r="1576">
          <cell r="E1576">
            <v>340595010101</v>
          </cell>
          <cell r="G1576">
            <v>-160211</v>
          </cell>
        </row>
        <row r="1577">
          <cell r="E1577">
            <v>36</v>
          </cell>
          <cell r="G1577">
            <v>0</v>
          </cell>
        </row>
        <row r="1578">
          <cell r="E1578">
            <v>3605</v>
          </cell>
          <cell r="G1578">
            <v>0</v>
          </cell>
        </row>
        <row r="1579">
          <cell r="E1579">
            <v>360505</v>
          </cell>
          <cell r="G1579">
            <v>0</v>
          </cell>
        </row>
        <row r="1580">
          <cell r="E1580">
            <v>36050501</v>
          </cell>
          <cell r="G1580">
            <v>0</v>
          </cell>
        </row>
        <row r="1581">
          <cell r="E1581">
            <v>3605050101</v>
          </cell>
          <cell r="G1581">
            <v>0</v>
          </cell>
        </row>
        <row r="1582">
          <cell r="E1582">
            <v>360505010101</v>
          </cell>
          <cell r="G1582">
            <v>0</v>
          </cell>
        </row>
        <row r="1583">
          <cell r="E1583">
            <v>3610</v>
          </cell>
          <cell r="G1583">
            <v>0</v>
          </cell>
        </row>
        <row r="1584">
          <cell r="E1584">
            <v>361005</v>
          </cell>
          <cell r="G1584">
            <v>0</v>
          </cell>
        </row>
        <row r="1585">
          <cell r="E1585">
            <v>36100501</v>
          </cell>
          <cell r="G1585">
            <v>0</v>
          </cell>
        </row>
        <row r="1586">
          <cell r="E1586">
            <v>3610050101</v>
          </cell>
          <cell r="G1586">
            <v>0</v>
          </cell>
        </row>
        <row r="1587">
          <cell r="E1587">
            <v>361005010101</v>
          </cell>
          <cell r="G1587">
            <v>0</v>
          </cell>
        </row>
        <row r="1588">
          <cell r="E1588">
            <v>37</v>
          </cell>
          <cell r="G1588">
            <v>0</v>
          </cell>
        </row>
        <row r="1589">
          <cell r="E1589">
            <v>3705</v>
          </cell>
          <cell r="G1589">
            <v>0</v>
          </cell>
        </row>
        <row r="1590">
          <cell r="E1590">
            <v>370505</v>
          </cell>
          <cell r="G1590">
            <v>0</v>
          </cell>
        </row>
        <row r="1591">
          <cell r="E1591">
            <v>37050501</v>
          </cell>
          <cell r="G1591">
            <v>0</v>
          </cell>
        </row>
        <row r="1592">
          <cell r="E1592">
            <v>3705050101</v>
          </cell>
          <cell r="G1592">
            <v>0</v>
          </cell>
        </row>
        <row r="1593">
          <cell r="E1593">
            <v>370505010101</v>
          </cell>
          <cell r="G1593">
            <v>0</v>
          </cell>
        </row>
        <row r="1594">
          <cell r="E1594">
            <v>3710</v>
          </cell>
          <cell r="G1594">
            <v>0</v>
          </cell>
        </row>
        <row r="1595">
          <cell r="E1595">
            <v>371005</v>
          </cell>
          <cell r="G1595">
            <v>0</v>
          </cell>
        </row>
        <row r="1596">
          <cell r="E1596">
            <v>37100501</v>
          </cell>
          <cell r="G1596">
            <v>0</v>
          </cell>
        </row>
        <row r="1597">
          <cell r="E1597">
            <v>3710050101</v>
          </cell>
          <cell r="G1597">
            <v>0</v>
          </cell>
        </row>
        <row r="1598">
          <cell r="E1598">
            <v>371005010101</v>
          </cell>
          <cell r="G1598">
            <v>0</v>
          </cell>
        </row>
        <row r="1599">
          <cell r="E1599">
            <v>38</v>
          </cell>
          <cell r="G1599">
            <v>376597</v>
          </cell>
        </row>
        <row r="1600">
          <cell r="E1600">
            <v>3810</v>
          </cell>
          <cell r="G1600">
            <v>376597</v>
          </cell>
        </row>
        <row r="1601">
          <cell r="E1601">
            <v>381004</v>
          </cell>
          <cell r="G1601">
            <v>48753</v>
          </cell>
        </row>
        <row r="1602">
          <cell r="E1602">
            <v>38100401</v>
          </cell>
          <cell r="G1602">
            <v>48753</v>
          </cell>
        </row>
        <row r="1603">
          <cell r="E1603">
            <v>3810040101</v>
          </cell>
          <cell r="G1603">
            <v>48753</v>
          </cell>
        </row>
        <row r="1604">
          <cell r="E1604">
            <v>381004010101</v>
          </cell>
          <cell r="G1604">
            <v>44537</v>
          </cell>
        </row>
        <row r="1605">
          <cell r="E1605">
            <v>381004010102</v>
          </cell>
          <cell r="G1605">
            <v>4216</v>
          </cell>
        </row>
        <row r="1606">
          <cell r="E1606">
            <v>381008</v>
          </cell>
          <cell r="G1606">
            <v>327844</v>
          </cell>
        </row>
        <row r="1607">
          <cell r="E1607">
            <v>38100801</v>
          </cell>
          <cell r="G1607">
            <v>327844</v>
          </cell>
        </row>
        <row r="1608">
          <cell r="E1608">
            <v>3810080101</v>
          </cell>
          <cell r="G1608">
            <v>327844</v>
          </cell>
        </row>
        <row r="1609">
          <cell r="E1609">
            <v>381008010101</v>
          </cell>
          <cell r="G1609">
            <v>114099</v>
          </cell>
        </row>
        <row r="1610">
          <cell r="E1610">
            <v>381008010102</v>
          </cell>
          <cell r="G1610">
            <v>213745</v>
          </cell>
        </row>
        <row r="1611">
          <cell r="E1611">
            <v>4</v>
          </cell>
          <cell r="G1611">
            <v>355592778</v>
          </cell>
        </row>
        <row r="1612">
          <cell r="E1612">
            <v>41</v>
          </cell>
          <cell r="G1612">
            <v>353959952</v>
          </cell>
        </row>
        <row r="1613">
          <cell r="E1613">
            <v>4165</v>
          </cell>
          <cell r="G1613">
            <v>353959952</v>
          </cell>
        </row>
        <row r="1614">
          <cell r="E1614">
            <v>416535</v>
          </cell>
          <cell r="G1614">
            <v>276355534</v>
          </cell>
        </row>
        <row r="1615">
          <cell r="E1615">
            <v>41653501</v>
          </cell>
          <cell r="G1615">
            <v>276355534</v>
          </cell>
        </row>
        <row r="1616">
          <cell r="E1616">
            <v>4165350101</v>
          </cell>
          <cell r="G1616">
            <v>276355534</v>
          </cell>
        </row>
        <row r="1617">
          <cell r="E1617">
            <v>416535010101</v>
          </cell>
          <cell r="G1617">
            <v>276355534</v>
          </cell>
        </row>
        <row r="1618">
          <cell r="E1618">
            <v>416535010115</v>
          </cell>
          <cell r="G1618">
            <v>0</v>
          </cell>
        </row>
        <row r="1619">
          <cell r="E1619">
            <v>416540</v>
          </cell>
          <cell r="G1619">
            <v>4524189</v>
          </cell>
        </row>
        <row r="1620">
          <cell r="E1620">
            <v>41654001</v>
          </cell>
          <cell r="G1620">
            <v>4524189</v>
          </cell>
        </row>
        <row r="1621">
          <cell r="E1621">
            <v>4165400101</v>
          </cell>
          <cell r="G1621">
            <v>4524189</v>
          </cell>
        </row>
        <row r="1622">
          <cell r="E1622">
            <v>416540010101</v>
          </cell>
          <cell r="G1622">
            <v>4524189</v>
          </cell>
        </row>
        <row r="1623">
          <cell r="E1623">
            <v>416545</v>
          </cell>
          <cell r="G1623">
            <v>8637147</v>
          </cell>
        </row>
        <row r="1624">
          <cell r="E1624">
            <v>41654501</v>
          </cell>
          <cell r="G1624">
            <v>8637147</v>
          </cell>
        </row>
        <row r="1625">
          <cell r="E1625">
            <v>4165450101</v>
          </cell>
          <cell r="G1625">
            <v>8637147</v>
          </cell>
        </row>
        <row r="1626">
          <cell r="E1626">
            <v>416545010101</v>
          </cell>
          <cell r="G1626">
            <v>8637147</v>
          </cell>
        </row>
        <row r="1627">
          <cell r="E1627">
            <v>416548</v>
          </cell>
          <cell r="G1627">
            <v>3144163</v>
          </cell>
        </row>
        <row r="1628">
          <cell r="E1628">
            <v>41654801</v>
          </cell>
          <cell r="G1628">
            <v>3144163</v>
          </cell>
        </row>
        <row r="1629">
          <cell r="E1629">
            <v>4165480101</v>
          </cell>
          <cell r="G1629">
            <v>3144163</v>
          </cell>
        </row>
        <row r="1630">
          <cell r="E1630">
            <v>416548010101</v>
          </cell>
          <cell r="G1630">
            <v>3144163</v>
          </cell>
        </row>
        <row r="1631">
          <cell r="E1631">
            <v>416570</v>
          </cell>
          <cell r="G1631">
            <v>508310</v>
          </cell>
        </row>
        <row r="1632">
          <cell r="E1632">
            <v>41657001</v>
          </cell>
          <cell r="G1632">
            <v>508310</v>
          </cell>
        </row>
        <row r="1633">
          <cell r="E1633">
            <v>4165700101</v>
          </cell>
          <cell r="G1633">
            <v>508310</v>
          </cell>
        </row>
        <row r="1634">
          <cell r="E1634">
            <v>416570010101</v>
          </cell>
          <cell r="G1634">
            <v>508310</v>
          </cell>
        </row>
        <row r="1635">
          <cell r="E1635">
            <v>416590</v>
          </cell>
          <cell r="G1635">
            <v>60109084</v>
          </cell>
        </row>
        <row r="1636">
          <cell r="E1636">
            <v>41659001</v>
          </cell>
          <cell r="G1636">
            <v>60109084</v>
          </cell>
        </row>
        <row r="1637">
          <cell r="E1637">
            <v>4165900101</v>
          </cell>
          <cell r="G1637">
            <v>18515002</v>
          </cell>
        </row>
        <row r="1638">
          <cell r="E1638">
            <v>416590010103</v>
          </cell>
          <cell r="G1638">
            <v>8215</v>
          </cell>
        </row>
        <row r="1639">
          <cell r="E1639">
            <v>416590010104</v>
          </cell>
          <cell r="G1639">
            <v>6215214</v>
          </cell>
        </row>
        <row r="1640">
          <cell r="E1640">
            <v>416590010106</v>
          </cell>
          <cell r="G1640">
            <v>10060978</v>
          </cell>
        </row>
        <row r="1641">
          <cell r="E1641">
            <v>416590010107</v>
          </cell>
          <cell r="G1641">
            <v>972950</v>
          </cell>
        </row>
        <row r="1642">
          <cell r="E1642">
            <v>416590010108</v>
          </cell>
          <cell r="G1642">
            <v>796190</v>
          </cell>
        </row>
        <row r="1643">
          <cell r="E1643">
            <v>416590010109</v>
          </cell>
          <cell r="G1643">
            <v>410659</v>
          </cell>
        </row>
        <row r="1644">
          <cell r="E1644">
            <v>416590010110</v>
          </cell>
          <cell r="G1644">
            <v>50796</v>
          </cell>
        </row>
        <row r="1645">
          <cell r="E1645">
            <v>4165900102</v>
          </cell>
          <cell r="G1645">
            <v>41594082</v>
          </cell>
        </row>
        <row r="1646">
          <cell r="E1646">
            <v>416590010201</v>
          </cell>
          <cell r="G1646">
            <v>1583490</v>
          </cell>
        </row>
        <row r="1647">
          <cell r="E1647">
            <v>416590010202</v>
          </cell>
          <cell r="G1647">
            <v>33020414</v>
          </cell>
        </row>
        <row r="1648">
          <cell r="E1648">
            <v>416590010203</v>
          </cell>
          <cell r="G1648">
            <v>6990178</v>
          </cell>
        </row>
        <row r="1649">
          <cell r="E1649">
            <v>416592</v>
          </cell>
          <cell r="G1649">
            <v>550204</v>
          </cell>
        </row>
        <row r="1650">
          <cell r="E1650">
            <v>41659201</v>
          </cell>
          <cell r="G1650">
            <v>550204</v>
          </cell>
        </row>
        <row r="1651">
          <cell r="E1651">
            <v>4165920101</v>
          </cell>
          <cell r="G1651">
            <v>550204</v>
          </cell>
        </row>
        <row r="1652">
          <cell r="E1652">
            <v>416592010101</v>
          </cell>
          <cell r="G1652">
            <v>550204</v>
          </cell>
        </row>
        <row r="1653">
          <cell r="E1653">
            <v>416594</v>
          </cell>
          <cell r="G1653">
            <v>131321</v>
          </cell>
        </row>
        <row r="1654">
          <cell r="E1654">
            <v>41659401</v>
          </cell>
          <cell r="G1654">
            <v>131321</v>
          </cell>
        </row>
        <row r="1655">
          <cell r="E1655">
            <v>4165940101</v>
          </cell>
          <cell r="G1655">
            <v>131321</v>
          </cell>
        </row>
        <row r="1656">
          <cell r="E1656">
            <v>416594010101</v>
          </cell>
          <cell r="G1656">
            <v>131321</v>
          </cell>
        </row>
        <row r="1657">
          <cell r="E1657">
            <v>416595</v>
          </cell>
          <cell r="G1657">
            <v>0</v>
          </cell>
        </row>
        <row r="1658">
          <cell r="E1658">
            <v>41659502</v>
          </cell>
          <cell r="G1658">
            <v>0</v>
          </cell>
        </row>
        <row r="1659">
          <cell r="E1659">
            <v>4165950201</v>
          </cell>
          <cell r="G1659">
            <v>0</v>
          </cell>
        </row>
        <row r="1660">
          <cell r="E1660">
            <v>416595020101</v>
          </cell>
          <cell r="G1660">
            <v>0</v>
          </cell>
        </row>
        <row r="1661">
          <cell r="E1661">
            <v>416595020106</v>
          </cell>
          <cell r="G1661">
            <v>0</v>
          </cell>
        </row>
        <row r="1662">
          <cell r="E1662">
            <v>42</v>
          </cell>
          <cell r="G1662">
            <v>1632826</v>
          </cell>
        </row>
        <row r="1663">
          <cell r="E1663">
            <v>4210</v>
          </cell>
          <cell r="G1663">
            <v>1244811</v>
          </cell>
        </row>
        <row r="1664">
          <cell r="E1664">
            <v>421005</v>
          </cell>
          <cell r="G1664">
            <v>209506</v>
          </cell>
        </row>
        <row r="1665">
          <cell r="E1665">
            <v>42100501</v>
          </cell>
          <cell r="G1665">
            <v>204976</v>
          </cell>
        </row>
        <row r="1666">
          <cell r="E1666">
            <v>4210050101</v>
          </cell>
          <cell r="G1666">
            <v>187739</v>
          </cell>
        </row>
        <row r="1667">
          <cell r="E1667">
            <v>421005010101</v>
          </cell>
          <cell r="G1667">
            <v>187739</v>
          </cell>
        </row>
        <row r="1668">
          <cell r="E1668">
            <v>4210050102</v>
          </cell>
          <cell r="G1668">
            <v>17237</v>
          </cell>
        </row>
        <row r="1669">
          <cell r="E1669">
            <v>421005010201</v>
          </cell>
          <cell r="G1669">
            <v>17237</v>
          </cell>
        </row>
        <row r="1670">
          <cell r="E1670">
            <v>421005010202</v>
          </cell>
          <cell r="G1670">
            <v>0</v>
          </cell>
        </row>
        <row r="1671">
          <cell r="E1671">
            <v>4210050103</v>
          </cell>
          <cell r="G1671">
            <v>0</v>
          </cell>
        </row>
        <row r="1672">
          <cell r="E1672">
            <v>421005010301</v>
          </cell>
          <cell r="G1672">
            <v>0</v>
          </cell>
        </row>
        <row r="1673">
          <cell r="E1673">
            <v>4210050104</v>
          </cell>
          <cell r="G1673">
            <v>0</v>
          </cell>
        </row>
        <row r="1674">
          <cell r="E1674">
            <v>421005010401</v>
          </cell>
          <cell r="G1674">
            <v>0</v>
          </cell>
        </row>
        <row r="1675">
          <cell r="E1675">
            <v>42100504</v>
          </cell>
          <cell r="G1675">
            <v>4530</v>
          </cell>
        </row>
        <row r="1676">
          <cell r="E1676">
            <v>4210050401</v>
          </cell>
          <cell r="G1676">
            <v>4530</v>
          </cell>
        </row>
        <row r="1677">
          <cell r="E1677">
            <v>421005040101</v>
          </cell>
          <cell r="G1677">
            <v>4530</v>
          </cell>
        </row>
        <row r="1678">
          <cell r="E1678">
            <v>421020</v>
          </cell>
          <cell r="G1678">
            <v>0</v>
          </cell>
        </row>
        <row r="1679">
          <cell r="E1679">
            <v>42102001</v>
          </cell>
          <cell r="G1679">
            <v>0</v>
          </cell>
        </row>
        <row r="1680">
          <cell r="E1680">
            <v>4210200101</v>
          </cell>
          <cell r="G1680">
            <v>0</v>
          </cell>
        </row>
        <row r="1681">
          <cell r="E1681">
            <v>421020010101</v>
          </cell>
          <cell r="G1681">
            <v>0</v>
          </cell>
        </row>
        <row r="1682">
          <cell r="E1682">
            <v>421040</v>
          </cell>
          <cell r="G1682">
            <v>1035305</v>
          </cell>
        </row>
        <row r="1683">
          <cell r="E1683">
            <v>42104001</v>
          </cell>
          <cell r="G1683">
            <v>1035305</v>
          </cell>
        </row>
        <row r="1684">
          <cell r="E1684">
            <v>4210400101</v>
          </cell>
          <cell r="G1684">
            <v>1035305</v>
          </cell>
        </row>
        <row r="1685">
          <cell r="E1685">
            <v>421040010101</v>
          </cell>
          <cell r="G1685">
            <v>1035305</v>
          </cell>
        </row>
        <row r="1686">
          <cell r="E1686">
            <v>421040010102</v>
          </cell>
          <cell r="G1686">
            <v>0</v>
          </cell>
        </row>
        <row r="1687">
          <cell r="E1687">
            <v>421040010103</v>
          </cell>
          <cell r="G1687">
            <v>0</v>
          </cell>
        </row>
        <row r="1688">
          <cell r="E1688">
            <v>421050</v>
          </cell>
          <cell r="G1688">
            <v>0</v>
          </cell>
        </row>
        <row r="1689">
          <cell r="E1689">
            <v>42105001</v>
          </cell>
          <cell r="G1689">
            <v>0</v>
          </cell>
        </row>
        <row r="1690">
          <cell r="E1690">
            <v>4210500101</v>
          </cell>
          <cell r="G1690">
            <v>0</v>
          </cell>
        </row>
        <row r="1691">
          <cell r="E1691">
            <v>421050010101</v>
          </cell>
          <cell r="G1691">
            <v>0</v>
          </cell>
        </row>
        <row r="1692">
          <cell r="E1692">
            <v>421060</v>
          </cell>
          <cell r="G1692">
            <v>0</v>
          </cell>
        </row>
        <row r="1693">
          <cell r="E1693">
            <v>42106001</v>
          </cell>
          <cell r="G1693">
            <v>0</v>
          </cell>
        </row>
        <row r="1694">
          <cell r="E1694">
            <v>4210600101</v>
          </cell>
          <cell r="G1694">
            <v>0</v>
          </cell>
        </row>
        <row r="1695">
          <cell r="E1695">
            <v>421060010101</v>
          </cell>
          <cell r="G1695">
            <v>0</v>
          </cell>
        </row>
        <row r="1696">
          <cell r="E1696">
            <v>421095</v>
          </cell>
          <cell r="G1696">
            <v>0</v>
          </cell>
        </row>
        <row r="1697">
          <cell r="E1697">
            <v>42109501</v>
          </cell>
          <cell r="G1697">
            <v>0</v>
          </cell>
        </row>
        <row r="1698">
          <cell r="E1698">
            <v>4210950101</v>
          </cell>
          <cell r="G1698">
            <v>0</v>
          </cell>
        </row>
        <row r="1699">
          <cell r="E1699">
            <v>421095010101</v>
          </cell>
          <cell r="G1699">
            <v>0</v>
          </cell>
        </row>
        <row r="1700">
          <cell r="E1700">
            <v>421095010102</v>
          </cell>
          <cell r="G1700">
            <v>0</v>
          </cell>
        </row>
        <row r="1701">
          <cell r="E1701">
            <v>421095010103</v>
          </cell>
          <cell r="G1701">
            <v>0</v>
          </cell>
        </row>
        <row r="1702">
          <cell r="E1702">
            <v>4218</v>
          </cell>
          <cell r="G1702">
            <v>76714</v>
          </cell>
        </row>
        <row r="1703">
          <cell r="E1703">
            <v>421805</v>
          </cell>
          <cell r="G1703">
            <v>76714</v>
          </cell>
        </row>
        <row r="1704">
          <cell r="E1704">
            <v>42180501</v>
          </cell>
          <cell r="G1704">
            <v>76714</v>
          </cell>
        </row>
        <row r="1705">
          <cell r="E1705">
            <v>4218050101</v>
          </cell>
          <cell r="G1705">
            <v>76714</v>
          </cell>
        </row>
        <row r="1706">
          <cell r="E1706">
            <v>421805010101</v>
          </cell>
          <cell r="G1706">
            <v>76714</v>
          </cell>
        </row>
        <row r="1707">
          <cell r="E1707">
            <v>4250</v>
          </cell>
          <cell r="G1707">
            <v>163795</v>
          </cell>
        </row>
        <row r="1708">
          <cell r="E1708">
            <v>425035</v>
          </cell>
          <cell r="G1708">
            <v>160508</v>
          </cell>
        </row>
        <row r="1709">
          <cell r="E1709">
            <v>42503501</v>
          </cell>
          <cell r="G1709">
            <v>160508</v>
          </cell>
        </row>
        <row r="1710">
          <cell r="E1710">
            <v>4250350101</v>
          </cell>
          <cell r="G1710">
            <v>160508</v>
          </cell>
        </row>
        <row r="1711">
          <cell r="E1711">
            <v>425035010101</v>
          </cell>
          <cell r="G1711">
            <v>160508</v>
          </cell>
        </row>
        <row r="1712">
          <cell r="E1712">
            <v>425050</v>
          </cell>
          <cell r="G1712">
            <v>3287</v>
          </cell>
        </row>
        <row r="1713">
          <cell r="E1713">
            <v>42505001</v>
          </cell>
          <cell r="G1713">
            <v>3287</v>
          </cell>
        </row>
        <row r="1714">
          <cell r="E1714">
            <v>4250500101</v>
          </cell>
          <cell r="G1714">
            <v>3287</v>
          </cell>
        </row>
        <row r="1715">
          <cell r="E1715">
            <v>425050010101</v>
          </cell>
          <cell r="G1715">
            <v>3287</v>
          </cell>
        </row>
        <row r="1716">
          <cell r="E1716">
            <v>4255</v>
          </cell>
          <cell r="G1716">
            <v>0</v>
          </cell>
        </row>
        <row r="1717">
          <cell r="E1717">
            <v>425505</v>
          </cell>
          <cell r="G1717">
            <v>0</v>
          </cell>
        </row>
        <row r="1718">
          <cell r="E1718">
            <v>42550501</v>
          </cell>
          <cell r="G1718">
            <v>0</v>
          </cell>
        </row>
        <row r="1719">
          <cell r="E1719">
            <v>4255050101</v>
          </cell>
          <cell r="G1719">
            <v>0</v>
          </cell>
        </row>
        <row r="1720">
          <cell r="E1720">
            <v>425505010101</v>
          </cell>
          <cell r="G1720">
            <v>0</v>
          </cell>
        </row>
        <row r="1721">
          <cell r="E1721">
            <v>4265</v>
          </cell>
          <cell r="G1721">
            <v>132952</v>
          </cell>
        </row>
        <row r="1722">
          <cell r="E1722">
            <v>426501</v>
          </cell>
          <cell r="G1722">
            <v>132952</v>
          </cell>
        </row>
        <row r="1723">
          <cell r="E1723">
            <v>42650101</v>
          </cell>
          <cell r="G1723">
            <v>132952</v>
          </cell>
        </row>
        <row r="1724">
          <cell r="E1724">
            <v>4265010101</v>
          </cell>
          <cell r="G1724">
            <v>132952</v>
          </cell>
        </row>
        <row r="1725">
          <cell r="E1725">
            <v>426501010101</v>
          </cell>
          <cell r="G1725">
            <v>132952</v>
          </cell>
        </row>
        <row r="1726">
          <cell r="E1726">
            <v>4295</v>
          </cell>
          <cell r="G1726">
            <v>14554</v>
          </cell>
        </row>
        <row r="1727">
          <cell r="E1727">
            <v>429505</v>
          </cell>
          <cell r="G1727">
            <v>14554</v>
          </cell>
        </row>
        <row r="1728">
          <cell r="E1728">
            <v>42950501</v>
          </cell>
          <cell r="G1728">
            <v>14554</v>
          </cell>
        </row>
        <row r="1729">
          <cell r="E1729">
            <v>4295050101</v>
          </cell>
          <cell r="G1729">
            <v>14554</v>
          </cell>
        </row>
        <row r="1730">
          <cell r="E1730">
            <v>429505010101</v>
          </cell>
          <cell r="G1730">
            <v>14138</v>
          </cell>
        </row>
        <row r="1731">
          <cell r="E1731">
            <v>429505010103</v>
          </cell>
          <cell r="G1731">
            <v>36</v>
          </cell>
        </row>
        <row r="1732">
          <cell r="E1732">
            <v>429505010104</v>
          </cell>
          <cell r="G1732">
            <v>380</v>
          </cell>
        </row>
        <row r="1733">
          <cell r="E1733">
            <v>429581</v>
          </cell>
          <cell r="G1733">
            <v>0</v>
          </cell>
        </row>
        <row r="1734">
          <cell r="E1734">
            <v>42958101</v>
          </cell>
          <cell r="G1734">
            <v>0</v>
          </cell>
        </row>
        <row r="1735">
          <cell r="E1735">
            <v>4295810101</v>
          </cell>
          <cell r="G1735">
            <v>0</v>
          </cell>
        </row>
        <row r="1736">
          <cell r="E1736">
            <v>429581010101</v>
          </cell>
          <cell r="G1736">
            <v>0</v>
          </cell>
        </row>
        <row r="1737">
          <cell r="E1737">
            <v>47</v>
          </cell>
          <cell r="G1737">
            <v>0</v>
          </cell>
        </row>
        <row r="1738">
          <cell r="E1738">
            <v>4705</v>
          </cell>
          <cell r="G1738">
            <v>0</v>
          </cell>
        </row>
        <row r="1739">
          <cell r="E1739">
            <v>470505</v>
          </cell>
          <cell r="G1739">
            <v>0</v>
          </cell>
        </row>
        <row r="1740">
          <cell r="E1740">
            <v>47050501</v>
          </cell>
          <cell r="G1740">
            <v>0</v>
          </cell>
        </row>
        <row r="1741">
          <cell r="E1741">
            <v>4705050101</v>
          </cell>
          <cell r="G1741">
            <v>0</v>
          </cell>
        </row>
        <row r="1742">
          <cell r="E1742">
            <v>470505010101</v>
          </cell>
          <cell r="G1742">
            <v>0</v>
          </cell>
        </row>
        <row r="1743">
          <cell r="E1743">
            <v>470515</v>
          </cell>
          <cell r="G1743">
            <v>0</v>
          </cell>
        </row>
        <row r="1744">
          <cell r="E1744">
            <v>47051501</v>
          </cell>
          <cell r="G1744">
            <v>0</v>
          </cell>
        </row>
        <row r="1745">
          <cell r="E1745">
            <v>4705150101</v>
          </cell>
          <cell r="G1745">
            <v>0</v>
          </cell>
        </row>
        <row r="1746">
          <cell r="E1746">
            <v>470515010101</v>
          </cell>
          <cell r="G1746">
            <v>0</v>
          </cell>
        </row>
        <row r="1747">
          <cell r="E1747">
            <v>470515010102</v>
          </cell>
          <cell r="G1747">
            <v>0</v>
          </cell>
        </row>
        <row r="1748">
          <cell r="E1748">
            <v>470515010103</v>
          </cell>
          <cell r="G1748">
            <v>0</v>
          </cell>
        </row>
        <row r="1749">
          <cell r="E1749">
            <v>470515010104</v>
          </cell>
          <cell r="G1749">
            <v>0</v>
          </cell>
        </row>
        <row r="1750">
          <cell r="E1750">
            <v>470515010105</v>
          </cell>
          <cell r="G1750">
            <v>0</v>
          </cell>
        </row>
        <row r="1751">
          <cell r="E1751">
            <v>470515010106</v>
          </cell>
          <cell r="G1751">
            <v>0</v>
          </cell>
        </row>
        <row r="1752">
          <cell r="E1752">
            <v>470515010107</v>
          </cell>
          <cell r="G1752">
            <v>0</v>
          </cell>
        </row>
        <row r="1753">
          <cell r="E1753">
            <v>470515010108</v>
          </cell>
          <cell r="G1753">
            <v>0</v>
          </cell>
        </row>
        <row r="1754">
          <cell r="E1754">
            <v>470515010109</v>
          </cell>
          <cell r="G1754">
            <v>0</v>
          </cell>
        </row>
        <row r="1755">
          <cell r="E1755">
            <v>470515010110</v>
          </cell>
          <cell r="G1755">
            <v>0</v>
          </cell>
        </row>
        <row r="1756">
          <cell r="E1756">
            <v>470515010111</v>
          </cell>
          <cell r="G1756">
            <v>0</v>
          </cell>
        </row>
        <row r="1757">
          <cell r="E1757">
            <v>470515010112</v>
          </cell>
          <cell r="G1757">
            <v>0</v>
          </cell>
        </row>
        <row r="1758">
          <cell r="E1758">
            <v>470515010113</v>
          </cell>
          <cell r="G1758">
            <v>0</v>
          </cell>
        </row>
        <row r="1759">
          <cell r="E1759">
            <v>470515010114</v>
          </cell>
          <cell r="G1759">
            <v>0</v>
          </cell>
        </row>
        <row r="1760">
          <cell r="E1760">
            <v>470515010115</v>
          </cell>
          <cell r="G1760">
            <v>0</v>
          </cell>
        </row>
        <row r="1761">
          <cell r="E1761">
            <v>470520</v>
          </cell>
          <cell r="G1761">
            <v>0</v>
          </cell>
        </row>
        <row r="1762">
          <cell r="E1762">
            <v>47052001</v>
          </cell>
          <cell r="G1762">
            <v>0</v>
          </cell>
        </row>
        <row r="1763">
          <cell r="E1763">
            <v>4705200101</v>
          </cell>
          <cell r="G1763">
            <v>0</v>
          </cell>
        </row>
        <row r="1764">
          <cell r="E1764">
            <v>470520010101</v>
          </cell>
          <cell r="G1764">
            <v>0</v>
          </cell>
        </row>
        <row r="1765">
          <cell r="E1765">
            <v>470520010102</v>
          </cell>
          <cell r="G1765">
            <v>0</v>
          </cell>
        </row>
        <row r="1766">
          <cell r="E1766">
            <v>470520010103</v>
          </cell>
          <cell r="G1766">
            <v>0</v>
          </cell>
        </row>
        <row r="1767">
          <cell r="E1767">
            <v>470525</v>
          </cell>
          <cell r="G1767">
            <v>0</v>
          </cell>
        </row>
        <row r="1768">
          <cell r="E1768">
            <v>47052501</v>
          </cell>
          <cell r="G1768">
            <v>0</v>
          </cell>
        </row>
        <row r="1769">
          <cell r="E1769">
            <v>4705250101</v>
          </cell>
          <cell r="G1769">
            <v>0</v>
          </cell>
        </row>
        <row r="1770">
          <cell r="E1770">
            <v>470525010101</v>
          </cell>
          <cell r="G1770">
            <v>0</v>
          </cell>
        </row>
        <row r="1771">
          <cell r="E1771">
            <v>470530</v>
          </cell>
          <cell r="G1771">
            <v>0</v>
          </cell>
        </row>
        <row r="1772">
          <cell r="E1772">
            <v>47053001</v>
          </cell>
          <cell r="G1772">
            <v>0</v>
          </cell>
        </row>
        <row r="1773">
          <cell r="E1773">
            <v>4705300101</v>
          </cell>
          <cell r="G1773">
            <v>0</v>
          </cell>
        </row>
        <row r="1774">
          <cell r="E1774">
            <v>470530010101</v>
          </cell>
          <cell r="G1774">
            <v>0</v>
          </cell>
        </row>
        <row r="1775">
          <cell r="E1775">
            <v>470540</v>
          </cell>
          <cell r="G1775">
            <v>0</v>
          </cell>
        </row>
        <row r="1776">
          <cell r="E1776">
            <v>47054001</v>
          </cell>
          <cell r="G1776">
            <v>0</v>
          </cell>
        </row>
        <row r="1777">
          <cell r="E1777">
            <v>4705400101</v>
          </cell>
          <cell r="G1777">
            <v>0</v>
          </cell>
        </row>
        <row r="1778">
          <cell r="E1778">
            <v>470540010101</v>
          </cell>
          <cell r="G1778">
            <v>0</v>
          </cell>
        </row>
        <row r="1779">
          <cell r="E1779">
            <v>470540010102</v>
          </cell>
          <cell r="G1779">
            <v>0</v>
          </cell>
        </row>
        <row r="1780">
          <cell r="E1780">
            <v>470540010103</v>
          </cell>
          <cell r="G1780">
            <v>0</v>
          </cell>
        </row>
        <row r="1781">
          <cell r="E1781">
            <v>470540010104</v>
          </cell>
          <cell r="G1781">
            <v>0</v>
          </cell>
        </row>
        <row r="1782">
          <cell r="E1782">
            <v>470545</v>
          </cell>
          <cell r="G1782">
            <v>0</v>
          </cell>
        </row>
        <row r="1783">
          <cell r="E1783">
            <v>47054501</v>
          </cell>
          <cell r="G1783">
            <v>0</v>
          </cell>
        </row>
        <row r="1784">
          <cell r="E1784">
            <v>4705450101</v>
          </cell>
          <cell r="G1784">
            <v>0</v>
          </cell>
        </row>
        <row r="1785">
          <cell r="E1785">
            <v>470545010101</v>
          </cell>
          <cell r="G1785">
            <v>0</v>
          </cell>
        </row>
        <row r="1786">
          <cell r="E1786">
            <v>470545010102</v>
          </cell>
          <cell r="G1786">
            <v>0</v>
          </cell>
        </row>
        <row r="1787">
          <cell r="E1787">
            <v>470545010103</v>
          </cell>
          <cell r="G1787">
            <v>0</v>
          </cell>
        </row>
        <row r="1788">
          <cell r="E1788">
            <v>470545010104</v>
          </cell>
          <cell r="G1788">
            <v>0</v>
          </cell>
        </row>
        <row r="1789">
          <cell r="E1789">
            <v>470545010105</v>
          </cell>
          <cell r="G1789">
            <v>0</v>
          </cell>
        </row>
        <row r="1790">
          <cell r="E1790">
            <v>470545010106</v>
          </cell>
          <cell r="G1790">
            <v>0</v>
          </cell>
        </row>
        <row r="1791">
          <cell r="E1791">
            <v>470545010107</v>
          </cell>
          <cell r="G1791">
            <v>0</v>
          </cell>
        </row>
        <row r="1792">
          <cell r="E1792">
            <v>470545010108</v>
          </cell>
          <cell r="G1792">
            <v>0</v>
          </cell>
        </row>
        <row r="1793">
          <cell r="E1793">
            <v>470545010110</v>
          </cell>
          <cell r="G1793">
            <v>0</v>
          </cell>
        </row>
        <row r="1794">
          <cell r="E1794">
            <v>470545010111</v>
          </cell>
          <cell r="G1794">
            <v>0</v>
          </cell>
        </row>
        <row r="1795">
          <cell r="E1795">
            <v>470545010112</v>
          </cell>
          <cell r="G1795">
            <v>0</v>
          </cell>
        </row>
        <row r="1796">
          <cell r="E1796">
            <v>470545010113</v>
          </cell>
          <cell r="G1796">
            <v>0</v>
          </cell>
        </row>
        <row r="1797">
          <cell r="E1797">
            <v>470545010114</v>
          </cell>
          <cell r="G1797">
            <v>0</v>
          </cell>
        </row>
        <row r="1798">
          <cell r="E1798">
            <v>470545010115</v>
          </cell>
          <cell r="G1798">
            <v>0</v>
          </cell>
        </row>
        <row r="1799">
          <cell r="E1799">
            <v>470560</v>
          </cell>
          <cell r="G1799">
            <v>0</v>
          </cell>
        </row>
        <row r="1800">
          <cell r="E1800">
            <v>47056001</v>
          </cell>
          <cell r="G1800">
            <v>0</v>
          </cell>
        </row>
        <row r="1801">
          <cell r="E1801">
            <v>4705600101</v>
          </cell>
          <cell r="G1801">
            <v>0</v>
          </cell>
        </row>
        <row r="1802">
          <cell r="E1802">
            <v>470560010101</v>
          </cell>
          <cell r="G1802">
            <v>0</v>
          </cell>
        </row>
        <row r="1803">
          <cell r="E1803">
            <v>470595</v>
          </cell>
          <cell r="G1803">
            <v>0</v>
          </cell>
        </row>
        <row r="1804">
          <cell r="E1804">
            <v>47059501</v>
          </cell>
          <cell r="G1804">
            <v>0</v>
          </cell>
        </row>
        <row r="1805">
          <cell r="E1805">
            <v>4705950101</v>
          </cell>
          <cell r="G1805">
            <v>0</v>
          </cell>
        </row>
        <row r="1806">
          <cell r="E1806">
            <v>470595010101</v>
          </cell>
          <cell r="G1806">
            <v>0</v>
          </cell>
        </row>
        <row r="1807">
          <cell r="E1807">
            <v>5</v>
          </cell>
          <cell r="G1807">
            <v>24672838</v>
          </cell>
        </row>
        <row r="1808">
          <cell r="E1808">
            <v>51</v>
          </cell>
          <cell r="G1808">
            <v>23330427</v>
          </cell>
        </row>
        <row r="1809">
          <cell r="E1809">
            <v>5105</v>
          </cell>
          <cell r="G1809">
            <v>10988713</v>
          </cell>
        </row>
        <row r="1810">
          <cell r="E1810">
            <v>510503</v>
          </cell>
          <cell r="G1810">
            <v>1071585</v>
          </cell>
        </row>
        <row r="1811">
          <cell r="E1811">
            <v>51050301</v>
          </cell>
          <cell r="G1811">
            <v>1071585</v>
          </cell>
        </row>
        <row r="1812">
          <cell r="E1812">
            <v>5105030101</v>
          </cell>
          <cell r="G1812">
            <v>1071585</v>
          </cell>
        </row>
        <row r="1813">
          <cell r="E1813">
            <v>510503010101</v>
          </cell>
          <cell r="G1813">
            <v>1071585</v>
          </cell>
        </row>
        <row r="1814">
          <cell r="E1814">
            <v>510506</v>
          </cell>
          <cell r="G1814">
            <v>5350834</v>
          </cell>
        </row>
        <row r="1815">
          <cell r="E1815">
            <v>51050601</v>
          </cell>
          <cell r="G1815">
            <v>5350834</v>
          </cell>
        </row>
        <row r="1816">
          <cell r="E1816">
            <v>5105060101</v>
          </cell>
          <cell r="G1816">
            <v>5350834</v>
          </cell>
        </row>
        <row r="1817">
          <cell r="E1817">
            <v>510506010101</v>
          </cell>
          <cell r="G1817">
            <v>5350834</v>
          </cell>
        </row>
        <row r="1818">
          <cell r="E1818">
            <v>510515</v>
          </cell>
          <cell r="G1818">
            <v>238489</v>
          </cell>
        </row>
        <row r="1819">
          <cell r="E1819">
            <v>51051501</v>
          </cell>
          <cell r="G1819">
            <v>238489</v>
          </cell>
        </row>
        <row r="1820">
          <cell r="E1820">
            <v>5105150101</v>
          </cell>
          <cell r="G1820">
            <v>238489</v>
          </cell>
        </row>
        <row r="1821">
          <cell r="E1821">
            <v>510515010101</v>
          </cell>
          <cell r="G1821">
            <v>238489</v>
          </cell>
        </row>
        <row r="1822">
          <cell r="E1822">
            <v>510518</v>
          </cell>
          <cell r="G1822">
            <v>0</v>
          </cell>
        </row>
        <row r="1823">
          <cell r="E1823">
            <v>51051801</v>
          </cell>
          <cell r="G1823">
            <v>0</v>
          </cell>
        </row>
        <row r="1824">
          <cell r="E1824">
            <v>5105180101</v>
          </cell>
          <cell r="G1824">
            <v>0</v>
          </cell>
        </row>
        <row r="1825">
          <cell r="E1825">
            <v>510518010101</v>
          </cell>
          <cell r="G1825">
            <v>0</v>
          </cell>
        </row>
        <row r="1826">
          <cell r="E1826">
            <v>510524</v>
          </cell>
          <cell r="G1826">
            <v>27364</v>
          </cell>
        </row>
        <row r="1827">
          <cell r="E1827">
            <v>51052401</v>
          </cell>
          <cell r="G1827">
            <v>27364</v>
          </cell>
        </row>
        <row r="1828">
          <cell r="E1828">
            <v>5105240101</v>
          </cell>
          <cell r="G1828">
            <v>27364</v>
          </cell>
        </row>
        <row r="1829">
          <cell r="E1829">
            <v>510524010101</v>
          </cell>
          <cell r="G1829">
            <v>27364</v>
          </cell>
        </row>
        <row r="1830">
          <cell r="E1830">
            <v>510527</v>
          </cell>
          <cell r="G1830">
            <v>54781</v>
          </cell>
        </row>
        <row r="1831">
          <cell r="E1831">
            <v>51052701</v>
          </cell>
          <cell r="G1831">
            <v>54781</v>
          </cell>
        </row>
        <row r="1832">
          <cell r="E1832">
            <v>5105270101</v>
          </cell>
          <cell r="G1832">
            <v>54781</v>
          </cell>
        </row>
        <row r="1833">
          <cell r="E1833">
            <v>510527010101</v>
          </cell>
          <cell r="G1833">
            <v>54781</v>
          </cell>
        </row>
        <row r="1834">
          <cell r="E1834">
            <v>510530</v>
          </cell>
          <cell r="G1834">
            <v>511303</v>
          </cell>
        </row>
        <row r="1835">
          <cell r="E1835">
            <v>51053001</v>
          </cell>
          <cell r="G1835">
            <v>511303</v>
          </cell>
        </row>
        <row r="1836">
          <cell r="E1836">
            <v>5105300101</v>
          </cell>
          <cell r="G1836">
            <v>511303</v>
          </cell>
        </row>
        <row r="1837">
          <cell r="E1837">
            <v>510530010101</v>
          </cell>
          <cell r="G1837">
            <v>511303</v>
          </cell>
        </row>
        <row r="1838">
          <cell r="E1838">
            <v>510533</v>
          </cell>
          <cell r="G1838">
            <v>58616</v>
          </cell>
        </row>
        <row r="1839">
          <cell r="E1839">
            <v>51053301</v>
          </cell>
          <cell r="G1839">
            <v>58616</v>
          </cell>
        </row>
        <row r="1840">
          <cell r="E1840">
            <v>5105330101</v>
          </cell>
          <cell r="G1840">
            <v>58616</v>
          </cell>
        </row>
        <row r="1841">
          <cell r="E1841">
            <v>510533010101</v>
          </cell>
          <cell r="G1841">
            <v>58616</v>
          </cell>
        </row>
        <row r="1842">
          <cell r="E1842">
            <v>510536</v>
          </cell>
          <cell r="G1842">
            <v>503272</v>
          </cell>
        </row>
        <row r="1843">
          <cell r="E1843">
            <v>51053601</v>
          </cell>
          <cell r="G1843">
            <v>503272</v>
          </cell>
        </row>
        <row r="1844">
          <cell r="E1844">
            <v>5105360101</v>
          </cell>
          <cell r="G1844">
            <v>503272</v>
          </cell>
        </row>
        <row r="1845">
          <cell r="E1845">
            <v>510536010101</v>
          </cell>
          <cell r="G1845">
            <v>503272</v>
          </cell>
        </row>
        <row r="1846">
          <cell r="E1846">
            <v>510539</v>
          </cell>
          <cell r="G1846">
            <v>358716</v>
          </cell>
        </row>
        <row r="1847">
          <cell r="E1847">
            <v>51053901</v>
          </cell>
          <cell r="G1847">
            <v>358716</v>
          </cell>
        </row>
        <row r="1848">
          <cell r="E1848">
            <v>5105390101</v>
          </cell>
          <cell r="G1848">
            <v>358716</v>
          </cell>
        </row>
        <row r="1849">
          <cell r="E1849">
            <v>510539010101</v>
          </cell>
          <cell r="G1849">
            <v>358716</v>
          </cell>
        </row>
        <row r="1850">
          <cell r="E1850">
            <v>510545</v>
          </cell>
          <cell r="G1850">
            <v>89775</v>
          </cell>
        </row>
        <row r="1851">
          <cell r="E1851">
            <v>51054501</v>
          </cell>
          <cell r="G1851">
            <v>89775</v>
          </cell>
        </row>
        <row r="1852">
          <cell r="E1852">
            <v>5105450101</v>
          </cell>
          <cell r="G1852">
            <v>89775</v>
          </cell>
        </row>
        <row r="1853">
          <cell r="E1853">
            <v>510545010101</v>
          </cell>
          <cell r="G1853">
            <v>45212</v>
          </cell>
        </row>
        <row r="1854">
          <cell r="E1854">
            <v>510545010102</v>
          </cell>
          <cell r="G1854">
            <v>26115</v>
          </cell>
        </row>
        <row r="1855">
          <cell r="E1855">
            <v>510545010103</v>
          </cell>
          <cell r="G1855">
            <v>14386</v>
          </cell>
        </row>
        <row r="1856">
          <cell r="E1856">
            <v>510545010104</v>
          </cell>
          <cell r="G1856">
            <v>1000</v>
          </cell>
        </row>
        <row r="1857">
          <cell r="E1857">
            <v>510545010105</v>
          </cell>
          <cell r="G1857">
            <v>1000</v>
          </cell>
        </row>
        <row r="1858">
          <cell r="E1858">
            <v>510545010106</v>
          </cell>
          <cell r="G1858">
            <v>2062</v>
          </cell>
        </row>
        <row r="1859">
          <cell r="E1859">
            <v>510548</v>
          </cell>
          <cell r="G1859">
            <v>0</v>
          </cell>
        </row>
        <row r="1860">
          <cell r="E1860">
            <v>51054801</v>
          </cell>
          <cell r="G1860">
            <v>0</v>
          </cell>
        </row>
        <row r="1861">
          <cell r="E1861">
            <v>5105480101</v>
          </cell>
          <cell r="G1861">
            <v>0</v>
          </cell>
        </row>
        <row r="1862">
          <cell r="E1862">
            <v>510548010102</v>
          </cell>
          <cell r="G1862">
            <v>0</v>
          </cell>
        </row>
        <row r="1863">
          <cell r="E1863">
            <v>510548010103</v>
          </cell>
          <cell r="G1863">
            <v>0</v>
          </cell>
        </row>
        <row r="1864">
          <cell r="E1864">
            <v>510551</v>
          </cell>
          <cell r="G1864">
            <v>170815</v>
          </cell>
        </row>
        <row r="1865">
          <cell r="E1865">
            <v>51055101</v>
          </cell>
          <cell r="G1865">
            <v>170815</v>
          </cell>
        </row>
        <row r="1866">
          <cell r="E1866">
            <v>5105510101</v>
          </cell>
          <cell r="G1866">
            <v>170815</v>
          </cell>
        </row>
        <row r="1867">
          <cell r="E1867">
            <v>510551010101</v>
          </cell>
          <cell r="G1867">
            <v>170815</v>
          </cell>
        </row>
        <row r="1868">
          <cell r="E1868">
            <v>510560</v>
          </cell>
          <cell r="G1868">
            <v>22824</v>
          </cell>
        </row>
        <row r="1869">
          <cell r="E1869">
            <v>51056001</v>
          </cell>
          <cell r="G1869">
            <v>22824</v>
          </cell>
        </row>
        <row r="1870">
          <cell r="E1870">
            <v>5105600101</v>
          </cell>
          <cell r="G1870">
            <v>22824</v>
          </cell>
        </row>
        <row r="1871">
          <cell r="E1871">
            <v>510560010101</v>
          </cell>
          <cell r="G1871">
            <v>22824</v>
          </cell>
        </row>
        <row r="1872">
          <cell r="E1872">
            <v>510563</v>
          </cell>
          <cell r="G1872">
            <v>26090</v>
          </cell>
        </row>
        <row r="1873">
          <cell r="E1873">
            <v>51056301</v>
          </cell>
          <cell r="G1873">
            <v>26090</v>
          </cell>
        </row>
        <row r="1874">
          <cell r="E1874">
            <v>5105630101</v>
          </cell>
          <cell r="G1874">
            <v>26090</v>
          </cell>
        </row>
        <row r="1875">
          <cell r="E1875">
            <v>510563010101</v>
          </cell>
          <cell r="G1875">
            <v>26090</v>
          </cell>
        </row>
        <row r="1876">
          <cell r="E1876">
            <v>51056310</v>
          </cell>
          <cell r="G1876">
            <v>0</v>
          </cell>
        </row>
        <row r="1877">
          <cell r="E1877">
            <v>5105631001</v>
          </cell>
          <cell r="G1877">
            <v>0</v>
          </cell>
        </row>
        <row r="1878">
          <cell r="E1878">
            <v>510563100101</v>
          </cell>
          <cell r="G1878">
            <v>0</v>
          </cell>
        </row>
        <row r="1879">
          <cell r="E1879">
            <v>510566</v>
          </cell>
          <cell r="G1879">
            <v>12405</v>
          </cell>
        </row>
        <row r="1880">
          <cell r="E1880">
            <v>51056601</v>
          </cell>
          <cell r="G1880">
            <v>12405</v>
          </cell>
        </row>
        <row r="1881">
          <cell r="E1881">
            <v>5105660101</v>
          </cell>
          <cell r="G1881">
            <v>12405</v>
          </cell>
        </row>
        <row r="1882">
          <cell r="E1882">
            <v>510566010101</v>
          </cell>
          <cell r="G1882">
            <v>1100</v>
          </cell>
        </row>
        <row r="1883">
          <cell r="E1883">
            <v>510566010102</v>
          </cell>
          <cell r="G1883">
            <v>0</v>
          </cell>
        </row>
        <row r="1884">
          <cell r="E1884">
            <v>510566010103</v>
          </cell>
          <cell r="G1884">
            <v>4214</v>
          </cell>
        </row>
        <row r="1885">
          <cell r="E1885">
            <v>510566010104</v>
          </cell>
          <cell r="G1885">
            <v>2571</v>
          </cell>
        </row>
        <row r="1886">
          <cell r="E1886">
            <v>510566010105</v>
          </cell>
          <cell r="G1886">
            <v>0</v>
          </cell>
        </row>
        <row r="1887">
          <cell r="E1887">
            <v>510566010106</v>
          </cell>
          <cell r="G1887">
            <v>0</v>
          </cell>
        </row>
        <row r="1888">
          <cell r="E1888">
            <v>510566010107</v>
          </cell>
          <cell r="G1888">
            <v>4520</v>
          </cell>
        </row>
        <row r="1889">
          <cell r="E1889">
            <v>510568</v>
          </cell>
          <cell r="G1889">
            <v>33771</v>
          </cell>
        </row>
        <row r="1890">
          <cell r="E1890">
            <v>51056801</v>
          </cell>
          <cell r="G1890">
            <v>33771</v>
          </cell>
        </row>
        <row r="1891">
          <cell r="E1891">
            <v>5105680101</v>
          </cell>
          <cell r="G1891">
            <v>33771</v>
          </cell>
        </row>
        <row r="1892">
          <cell r="E1892">
            <v>510568010101</v>
          </cell>
          <cell r="G1892">
            <v>33771</v>
          </cell>
        </row>
        <row r="1893">
          <cell r="E1893">
            <v>510569</v>
          </cell>
          <cell r="G1893">
            <v>554176</v>
          </cell>
        </row>
        <row r="1894">
          <cell r="E1894">
            <v>51056901</v>
          </cell>
          <cell r="G1894">
            <v>554176</v>
          </cell>
        </row>
        <row r="1895">
          <cell r="E1895">
            <v>5105690101</v>
          </cell>
          <cell r="G1895">
            <v>554176</v>
          </cell>
        </row>
        <row r="1896">
          <cell r="E1896">
            <v>510569010101</v>
          </cell>
          <cell r="G1896">
            <v>554176</v>
          </cell>
        </row>
        <row r="1897">
          <cell r="E1897">
            <v>510570</v>
          </cell>
          <cell r="G1897">
            <v>823086</v>
          </cell>
        </row>
        <row r="1898">
          <cell r="E1898">
            <v>51057001</v>
          </cell>
          <cell r="G1898">
            <v>823086</v>
          </cell>
        </row>
        <row r="1899">
          <cell r="E1899">
            <v>5105700101</v>
          </cell>
          <cell r="G1899">
            <v>823086</v>
          </cell>
        </row>
        <row r="1900">
          <cell r="E1900">
            <v>510570010101</v>
          </cell>
          <cell r="G1900">
            <v>752205</v>
          </cell>
        </row>
        <row r="1901">
          <cell r="E1901">
            <v>510570010102</v>
          </cell>
          <cell r="G1901">
            <v>26016</v>
          </cell>
        </row>
        <row r="1902">
          <cell r="E1902">
            <v>510570010103</v>
          </cell>
          <cell r="G1902">
            <v>8672</v>
          </cell>
        </row>
        <row r="1903">
          <cell r="E1903">
            <v>510570010104</v>
          </cell>
          <cell r="G1903">
            <v>13390</v>
          </cell>
        </row>
        <row r="1904">
          <cell r="E1904">
            <v>510570010105</v>
          </cell>
          <cell r="G1904">
            <v>22803</v>
          </cell>
        </row>
        <row r="1905">
          <cell r="E1905">
            <v>510572</v>
          </cell>
          <cell r="G1905">
            <v>267609</v>
          </cell>
        </row>
        <row r="1906">
          <cell r="E1906">
            <v>51057201</v>
          </cell>
          <cell r="G1906">
            <v>267609</v>
          </cell>
        </row>
        <row r="1907">
          <cell r="E1907">
            <v>5105720101</v>
          </cell>
          <cell r="G1907">
            <v>267609</v>
          </cell>
        </row>
        <row r="1908">
          <cell r="E1908">
            <v>510572010101</v>
          </cell>
          <cell r="G1908">
            <v>267609</v>
          </cell>
        </row>
        <row r="1909">
          <cell r="E1909">
            <v>510575</v>
          </cell>
          <cell r="G1909">
            <v>200707</v>
          </cell>
        </row>
        <row r="1910">
          <cell r="E1910">
            <v>51057501</v>
          </cell>
          <cell r="G1910">
            <v>200707</v>
          </cell>
        </row>
        <row r="1911">
          <cell r="E1911">
            <v>5105750101</v>
          </cell>
          <cell r="G1911">
            <v>200707</v>
          </cell>
        </row>
        <row r="1912">
          <cell r="E1912">
            <v>510575010101</v>
          </cell>
          <cell r="G1912">
            <v>200707</v>
          </cell>
        </row>
        <row r="1913">
          <cell r="E1913">
            <v>510578</v>
          </cell>
          <cell r="G1913">
            <v>133804</v>
          </cell>
        </row>
        <row r="1914">
          <cell r="E1914">
            <v>51057801</v>
          </cell>
          <cell r="G1914">
            <v>133804</v>
          </cell>
        </row>
        <row r="1915">
          <cell r="E1915">
            <v>5105780101</v>
          </cell>
          <cell r="G1915">
            <v>133804</v>
          </cell>
        </row>
        <row r="1916">
          <cell r="E1916">
            <v>510578010101</v>
          </cell>
          <cell r="G1916">
            <v>133804</v>
          </cell>
        </row>
        <row r="1917">
          <cell r="E1917">
            <v>510584</v>
          </cell>
          <cell r="G1917">
            <v>0</v>
          </cell>
        </row>
        <row r="1918">
          <cell r="E1918">
            <v>51058401</v>
          </cell>
          <cell r="G1918">
            <v>0</v>
          </cell>
        </row>
        <row r="1919">
          <cell r="E1919">
            <v>5105840101</v>
          </cell>
          <cell r="G1919">
            <v>0</v>
          </cell>
        </row>
        <row r="1920">
          <cell r="E1920">
            <v>510584010101</v>
          </cell>
          <cell r="G1920">
            <v>0</v>
          </cell>
        </row>
        <row r="1921">
          <cell r="E1921">
            <v>510590</v>
          </cell>
          <cell r="G1921">
            <v>83217</v>
          </cell>
        </row>
        <row r="1922">
          <cell r="E1922">
            <v>51059001</v>
          </cell>
          <cell r="G1922">
            <v>83217</v>
          </cell>
        </row>
        <row r="1923">
          <cell r="E1923">
            <v>5105900101</v>
          </cell>
          <cell r="G1923">
            <v>83217</v>
          </cell>
        </row>
        <row r="1924">
          <cell r="E1924">
            <v>510590010101</v>
          </cell>
          <cell r="G1924">
            <v>83217</v>
          </cell>
        </row>
        <row r="1925">
          <cell r="E1925">
            <v>510595</v>
          </cell>
          <cell r="G1925">
            <v>395474</v>
          </cell>
        </row>
        <row r="1926">
          <cell r="E1926">
            <v>51059501</v>
          </cell>
          <cell r="G1926">
            <v>220865</v>
          </cell>
        </row>
        <row r="1927">
          <cell r="E1927">
            <v>5105950101</v>
          </cell>
          <cell r="G1927">
            <v>220865</v>
          </cell>
        </row>
        <row r="1928">
          <cell r="E1928">
            <v>510595010101</v>
          </cell>
          <cell r="G1928">
            <v>38243</v>
          </cell>
        </row>
        <row r="1929">
          <cell r="E1929">
            <v>510595010102</v>
          </cell>
          <cell r="G1929">
            <v>76937</v>
          </cell>
        </row>
        <row r="1930">
          <cell r="E1930">
            <v>510595010103</v>
          </cell>
          <cell r="G1930">
            <v>234</v>
          </cell>
        </row>
        <row r="1931">
          <cell r="E1931">
            <v>510595010104</v>
          </cell>
          <cell r="G1931">
            <v>0</v>
          </cell>
        </row>
        <row r="1932">
          <cell r="E1932">
            <v>510595010105</v>
          </cell>
          <cell r="G1932">
            <v>0</v>
          </cell>
        </row>
        <row r="1933">
          <cell r="E1933">
            <v>510595010106</v>
          </cell>
          <cell r="G1933">
            <v>105451</v>
          </cell>
        </row>
        <row r="1934">
          <cell r="E1934">
            <v>51059510</v>
          </cell>
          <cell r="G1934">
            <v>52669</v>
          </cell>
        </row>
        <row r="1935">
          <cell r="E1935">
            <v>5105951001</v>
          </cell>
          <cell r="G1935">
            <v>52669</v>
          </cell>
        </row>
        <row r="1936">
          <cell r="E1936">
            <v>510595100101</v>
          </cell>
          <cell r="G1936">
            <v>9156</v>
          </cell>
        </row>
        <row r="1937">
          <cell r="E1937">
            <v>510595100102</v>
          </cell>
          <cell r="G1937">
            <v>43513</v>
          </cell>
        </row>
        <row r="1938">
          <cell r="E1938">
            <v>51059511</v>
          </cell>
          <cell r="G1938">
            <v>80421</v>
          </cell>
        </row>
        <row r="1939">
          <cell r="E1939">
            <v>5105951101</v>
          </cell>
          <cell r="G1939">
            <v>80421</v>
          </cell>
        </row>
        <row r="1940">
          <cell r="E1940">
            <v>510595110101</v>
          </cell>
          <cell r="G1940">
            <v>80421</v>
          </cell>
        </row>
        <row r="1941">
          <cell r="E1941">
            <v>51059512</v>
          </cell>
          <cell r="G1941">
            <v>41519</v>
          </cell>
        </row>
        <row r="1942">
          <cell r="E1942">
            <v>5105951201</v>
          </cell>
          <cell r="G1942">
            <v>41519</v>
          </cell>
        </row>
        <row r="1943">
          <cell r="E1943">
            <v>510595120101</v>
          </cell>
          <cell r="G1943">
            <v>41519</v>
          </cell>
        </row>
        <row r="1944">
          <cell r="E1944">
            <v>5110</v>
          </cell>
          <cell r="G1944">
            <v>2893076</v>
          </cell>
        </row>
        <row r="1945">
          <cell r="E1945">
            <v>511010</v>
          </cell>
          <cell r="G1945">
            <v>77281</v>
          </cell>
        </row>
        <row r="1946">
          <cell r="E1946">
            <v>51101001</v>
          </cell>
          <cell r="G1946">
            <v>77281</v>
          </cell>
        </row>
        <row r="1947">
          <cell r="E1947">
            <v>5110100101</v>
          </cell>
          <cell r="G1947">
            <v>77281</v>
          </cell>
        </row>
        <row r="1948">
          <cell r="E1948">
            <v>511010010101</v>
          </cell>
          <cell r="G1948">
            <v>77281</v>
          </cell>
        </row>
        <row r="1949">
          <cell r="E1949">
            <v>511035</v>
          </cell>
          <cell r="G1949">
            <v>2815270</v>
          </cell>
        </row>
        <row r="1950">
          <cell r="E1950">
            <v>51103501</v>
          </cell>
          <cell r="G1950">
            <v>2815270</v>
          </cell>
        </row>
        <row r="1951">
          <cell r="E1951">
            <v>5110350101</v>
          </cell>
          <cell r="G1951">
            <v>2815270</v>
          </cell>
        </row>
        <row r="1952">
          <cell r="E1952">
            <v>511035010101</v>
          </cell>
          <cell r="G1952">
            <v>0</v>
          </cell>
        </row>
        <row r="1953">
          <cell r="E1953">
            <v>511035010102</v>
          </cell>
          <cell r="G1953">
            <v>2815270</v>
          </cell>
        </row>
        <row r="1954">
          <cell r="E1954">
            <v>511035010103</v>
          </cell>
          <cell r="G1954">
            <v>0</v>
          </cell>
        </row>
        <row r="1955">
          <cell r="E1955">
            <v>511095</v>
          </cell>
          <cell r="G1955">
            <v>525</v>
          </cell>
        </row>
        <row r="1956">
          <cell r="E1956">
            <v>51109501</v>
          </cell>
          <cell r="G1956">
            <v>525</v>
          </cell>
        </row>
        <row r="1957">
          <cell r="E1957">
            <v>5110950101</v>
          </cell>
          <cell r="G1957">
            <v>525</v>
          </cell>
        </row>
        <row r="1958">
          <cell r="E1958">
            <v>511095010101</v>
          </cell>
          <cell r="G1958">
            <v>525</v>
          </cell>
        </row>
        <row r="1959">
          <cell r="E1959">
            <v>5115</v>
          </cell>
          <cell r="G1959">
            <v>182345</v>
          </cell>
        </row>
        <row r="1960">
          <cell r="E1960">
            <v>511505</v>
          </cell>
          <cell r="G1960">
            <v>23247</v>
          </cell>
        </row>
        <row r="1961">
          <cell r="E1961">
            <v>51150501</v>
          </cell>
          <cell r="G1961">
            <v>23247</v>
          </cell>
        </row>
        <row r="1962">
          <cell r="E1962">
            <v>5115050101</v>
          </cell>
          <cell r="G1962">
            <v>23247</v>
          </cell>
        </row>
        <row r="1963">
          <cell r="E1963">
            <v>511505010101</v>
          </cell>
          <cell r="G1963">
            <v>23247</v>
          </cell>
        </row>
        <row r="1964">
          <cell r="E1964">
            <v>511510</v>
          </cell>
          <cell r="G1964">
            <v>150536</v>
          </cell>
        </row>
        <row r="1965">
          <cell r="E1965">
            <v>51151001</v>
          </cell>
          <cell r="G1965">
            <v>150536</v>
          </cell>
        </row>
        <row r="1966">
          <cell r="E1966">
            <v>5115100101</v>
          </cell>
          <cell r="G1966">
            <v>150536</v>
          </cell>
        </row>
        <row r="1967">
          <cell r="E1967">
            <v>511510010101</v>
          </cell>
          <cell r="G1967">
            <v>150536</v>
          </cell>
        </row>
        <row r="1968">
          <cell r="E1968">
            <v>511515</v>
          </cell>
          <cell r="G1968">
            <v>2500</v>
          </cell>
        </row>
        <row r="1969">
          <cell r="E1969">
            <v>51151501</v>
          </cell>
          <cell r="G1969">
            <v>2500</v>
          </cell>
        </row>
        <row r="1970">
          <cell r="E1970">
            <v>5115150101</v>
          </cell>
          <cell r="G1970">
            <v>2500</v>
          </cell>
        </row>
        <row r="1971">
          <cell r="E1971">
            <v>511515010101</v>
          </cell>
          <cell r="G1971">
            <v>2500</v>
          </cell>
        </row>
        <row r="1972">
          <cell r="E1972">
            <v>511515010102</v>
          </cell>
          <cell r="G1972">
            <v>0</v>
          </cell>
        </row>
        <row r="1973">
          <cell r="E1973">
            <v>511525</v>
          </cell>
          <cell r="G1973">
            <v>0</v>
          </cell>
        </row>
        <row r="1974">
          <cell r="E1974">
            <v>51152501</v>
          </cell>
          <cell r="G1974">
            <v>0</v>
          </cell>
        </row>
        <row r="1975">
          <cell r="E1975">
            <v>5115250101</v>
          </cell>
          <cell r="G1975">
            <v>0</v>
          </cell>
        </row>
        <row r="1976">
          <cell r="E1976">
            <v>511525010101</v>
          </cell>
          <cell r="G1976">
            <v>0</v>
          </cell>
        </row>
        <row r="1977">
          <cell r="E1977">
            <v>511525010102</v>
          </cell>
          <cell r="G1977">
            <v>0</v>
          </cell>
        </row>
        <row r="1978">
          <cell r="E1978">
            <v>511535</v>
          </cell>
          <cell r="G1978">
            <v>5386</v>
          </cell>
        </row>
        <row r="1979">
          <cell r="E1979">
            <v>51153501</v>
          </cell>
          <cell r="G1979">
            <v>5386</v>
          </cell>
        </row>
        <row r="1980">
          <cell r="E1980">
            <v>5115350101</v>
          </cell>
          <cell r="G1980">
            <v>5386</v>
          </cell>
        </row>
        <row r="1981">
          <cell r="E1981">
            <v>511535010101</v>
          </cell>
          <cell r="G1981">
            <v>5386</v>
          </cell>
        </row>
        <row r="1982">
          <cell r="E1982">
            <v>511540</v>
          </cell>
          <cell r="G1982">
            <v>0</v>
          </cell>
        </row>
        <row r="1983">
          <cell r="E1983">
            <v>51154001</v>
          </cell>
          <cell r="G1983">
            <v>0</v>
          </cell>
        </row>
        <row r="1984">
          <cell r="E1984">
            <v>5115400101</v>
          </cell>
          <cell r="G1984">
            <v>0</v>
          </cell>
        </row>
        <row r="1985">
          <cell r="E1985">
            <v>511540010101</v>
          </cell>
          <cell r="G1985">
            <v>0</v>
          </cell>
        </row>
        <row r="1986">
          <cell r="E1986">
            <v>511570</v>
          </cell>
          <cell r="G1986">
            <v>676</v>
          </cell>
        </row>
        <row r="1987">
          <cell r="E1987">
            <v>51157001</v>
          </cell>
          <cell r="G1987">
            <v>676</v>
          </cell>
        </row>
        <row r="1988">
          <cell r="E1988">
            <v>5115700101</v>
          </cell>
          <cell r="G1988">
            <v>676</v>
          </cell>
        </row>
        <row r="1989">
          <cell r="E1989">
            <v>511570010101</v>
          </cell>
          <cell r="G1989">
            <v>676</v>
          </cell>
        </row>
        <row r="1990">
          <cell r="E1990">
            <v>511595</v>
          </cell>
          <cell r="G1990">
            <v>0</v>
          </cell>
        </row>
        <row r="1991">
          <cell r="E1991">
            <v>51159501</v>
          </cell>
          <cell r="G1991">
            <v>0</v>
          </cell>
        </row>
        <row r="1992">
          <cell r="E1992">
            <v>5115950101</v>
          </cell>
          <cell r="G1992">
            <v>0</v>
          </cell>
        </row>
        <row r="1993">
          <cell r="E1993">
            <v>511595010101</v>
          </cell>
          <cell r="G1993">
            <v>0</v>
          </cell>
        </row>
        <row r="1994">
          <cell r="E1994">
            <v>5120</v>
          </cell>
          <cell r="G1994">
            <v>1232900</v>
          </cell>
        </row>
        <row r="1995">
          <cell r="E1995">
            <v>512005</v>
          </cell>
          <cell r="G1995">
            <v>1479</v>
          </cell>
        </row>
        <row r="1996">
          <cell r="E1996">
            <v>51200501</v>
          </cell>
          <cell r="G1996">
            <v>1479</v>
          </cell>
        </row>
        <row r="1997">
          <cell r="E1997">
            <v>5120050101</v>
          </cell>
          <cell r="G1997">
            <v>1479</v>
          </cell>
        </row>
        <row r="1998">
          <cell r="E1998">
            <v>512005010101</v>
          </cell>
          <cell r="G1998">
            <v>1479</v>
          </cell>
        </row>
        <row r="1999">
          <cell r="E1999">
            <v>512010</v>
          </cell>
          <cell r="G1999">
            <v>705965</v>
          </cell>
        </row>
        <row r="2000">
          <cell r="E2000">
            <v>51201001</v>
          </cell>
          <cell r="G2000">
            <v>705965</v>
          </cell>
        </row>
        <row r="2001">
          <cell r="E2001">
            <v>5120100101</v>
          </cell>
          <cell r="G2001">
            <v>705965</v>
          </cell>
        </row>
        <row r="2002">
          <cell r="E2002">
            <v>512010010101</v>
          </cell>
          <cell r="G2002">
            <v>671168</v>
          </cell>
        </row>
        <row r="2003">
          <cell r="E2003">
            <v>512010010102</v>
          </cell>
          <cell r="G2003">
            <v>34797</v>
          </cell>
        </row>
        <row r="2004">
          <cell r="E2004">
            <v>512015</v>
          </cell>
          <cell r="G2004">
            <v>0</v>
          </cell>
        </row>
        <row r="2005">
          <cell r="E2005">
            <v>51201501</v>
          </cell>
          <cell r="G2005">
            <v>0</v>
          </cell>
        </row>
        <row r="2006">
          <cell r="E2006">
            <v>5120150101</v>
          </cell>
          <cell r="G2006">
            <v>0</v>
          </cell>
        </row>
        <row r="2007">
          <cell r="E2007">
            <v>512015010101</v>
          </cell>
          <cell r="G2007">
            <v>0</v>
          </cell>
        </row>
        <row r="2008">
          <cell r="E2008">
            <v>512020</v>
          </cell>
          <cell r="G2008">
            <v>0</v>
          </cell>
        </row>
        <row r="2009">
          <cell r="E2009">
            <v>51202001</v>
          </cell>
          <cell r="G2009">
            <v>0</v>
          </cell>
        </row>
        <row r="2010">
          <cell r="E2010">
            <v>5120200101</v>
          </cell>
          <cell r="G2010">
            <v>0</v>
          </cell>
        </row>
        <row r="2011">
          <cell r="E2011">
            <v>512020010101</v>
          </cell>
          <cell r="G2011">
            <v>0</v>
          </cell>
        </row>
        <row r="2012">
          <cell r="E2012">
            <v>512025</v>
          </cell>
          <cell r="G2012">
            <v>525456</v>
          </cell>
        </row>
        <row r="2013">
          <cell r="E2013">
            <v>51202501</v>
          </cell>
          <cell r="G2013">
            <v>525456</v>
          </cell>
        </row>
        <row r="2014">
          <cell r="E2014">
            <v>5120250101</v>
          </cell>
          <cell r="G2014">
            <v>525456</v>
          </cell>
        </row>
        <row r="2015">
          <cell r="E2015">
            <v>512025010101</v>
          </cell>
          <cell r="G2015">
            <v>525456</v>
          </cell>
        </row>
        <row r="2016">
          <cell r="E2016">
            <v>5125</v>
          </cell>
          <cell r="G2016">
            <v>199049</v>
          </cell>
        </row>
        <row r="2017">
          <cell r="E2017">
            <v>512505</v>
          </cell>
          <cell r="G2017">
            <v>100848</v>
          </cell>
        </row>
        <row r="2018">
          <cell r="E2018">
            <v>51250501</v>
          </cell>
          <cell r="G2018">
            <v>100848</v>
          </cell>
        </row>
        <row r="2019">
          <cell r="E2019">
            <v>5125050101</v>
          </cell>
          <cell r="G2019">
            <v>100848</v>
          </cell>
        </row>
        <row r="2020">
          <cell r="E2020">
            <v>512505010101</v>
          </cell>
          <cell r="G2020">
            <v>100848</v>
          </cell>
        </row>
        <row r="2021">
          <cell r="E2021">
            <v>512510</v>
          </cell>
          <cell r="G2021">
            <v>98201</v>
          </cell>
        </row>
        <row r="2022">
          <cell r="E2022">
            <v>51251001</v>
          </cell>
          <cell r="G2022">
            <v>98201</v>
          </cell>
        </row>
        <row r="2023">
          <cell r="E2023">
            <v>5125100101</v>
          </cell>
          <cell r="G2023">
            <v>98201</v>
          </cell>
        </row>
        <row r="2024">
          <cell r="E2024">
            <v>512510010101</v>
          </cell>
          <cell r="G2024">
            <v>0</v>
          </cell>
        </row>
        <row r="2025">
          <cell r="E2025">
            <v>512510010102</v>
          </cell>
          <cell r="G2025">
            <v>98201</v>
          </cell>
        </row>
        <row r="2026">
          <cell r="E2026">
            <v>5130</v>
          </cell>
          <cell r="G2026">
            <v>56184</v>
          </cell>
        </row>
        <row r="2027">
          <cell r="E2027">
            <v>513010</v>
          </cell>
          <cell r="G2027">
            <v>2270</v>
          </cell>
        </row>
        <row r="2028">
          <cell r="E2028">
            <v>51301001</v>
          </cell>
          <cell r="G2028">
            <v>2270</v>
          </cell>
        </row>
        <row r="2029">
          <cell r="E2029">
            <v>5130100101</v>
          </cell>
          <cell r="G2029">
            <v>2270</v>
          </cell>
        </row>
        <row r="2030">
          <cell r="E2030">
            <v>513010010101</v>
          </cell>
          <cell r="G2030">
            <v>2270</v>
          </cell>
        </row>
        <row r="2031">
          <cell r="E2031">
            <v>513015</v>
          </cell>
          <cell r="G2031">
            <v>0</v>
          </cell>
        </row>
        <row r="2032">
          <cell r="E2032">
            <v>51301501</v>
          </cell>
          <cell r="G2032">
            <v>0</v>
          </cell>
        </row>
        <row r="2033">
          <cell r="E2033">
            <v>5130150101</v>
          </cell>
          <cell r="G2033">
            <v>0</v>
          </cell>
        </row>
        <row r="2034">
          <cell r="E2034">
            <v>513015010101</v>
          </cell>
          <cell r="G2034">
            <v>0</v>
          </cell>
        </row>
        <row r="2035">
          <cell r="E2035">
            <v>513020</v>
          </cell>
          <cell r="G2035">
            <v>23362</v>
          </cell>
        </row>
        <row r="2036">
          <cell r="E2036">
            <v>51302001</v>
          </cell>
          <cell r="G2036">
            <v>23362</v>
          </cell>
        </row>
        <row r="2037">
          <cell r="E2037">
            <v>5130200101</v>
          </cell>
          <cell r="G2037">
            <v>23362</v>
          </cell>
        </row>
        <row r="2038">
          <cell r="E2038">
            <v>513020010101</v>
          </cell>
          <cell r="G2038">
            <v>23362</v>
          </cell>
        </row>
        <row r="2039">
          <cell r="E2039">
            <v>513025</v>
          </cell>
          <cell r="G2039">
            <v>0</v>
          </cell>
        </row>
        <row r="2040">
          <cell r="E2040">
            <v>51302501</v>
          </cell>
          <cell r="G2040">
            <v>0</v>
          </cell>
        </row>
        <row r="2041">
          <cell r="E2041">
            <v>5130250101</v>
          </cell>
          <cell r="G2041">
            <v>0</v>
          </cell>
        </row>
        <row r="2042">
          <cell r="E2042">
            <v>513025010101</v>
          </cell>
          <cell r="G2042">
            <v>0</v>
          </cell>
        </row>
        <row r="2043">
          <cell r="E2043">
            <v>513035</v>
          </cell>
          <cell r="G2043">
            <v>3439</v>
          </cell>
        </row>
        <row r="2044">
          <cell r="E2044">
            <v>51303501</v>
          </cell>
          <cell r="G2044">
            <v>3439</v>
          </cell>
        </row>
        <row r="2045">
          <cell r="E2045">
            <v>5130350101</v>
          </cell>
          <cell r="G2045">
            <v>3439</v>
          </cell>
        </row>
        <row r="2046">
          <cell r="E2046">
            <v>513035010101</v>
          </cell>
          <cell r="G2046">
            <v>3439</v>
          </cell>
        </row>
        <row r="2047">
          <cell r="E2047">
            <v>513040</v>
          </cell>
          <cell r="G2047">
            <v>4185</v>
          </cell>
        </row>
        <row r="2048">
          <cell r="E2048">
            <v>51304001</v>
          </cell>
          <cell r="G2048">
            <v>4185</v>
          </cell>
        </row>
        <row r="2049">
          <cell r="E2049">
            <v>5130400101</v>
          </cell>
          <cell r="G2049">
            <v>4185</v>
          </cell>
        </row>
        <row r="2050">
          <cell r="E2050">
            <v>513040010103</v>
          </cell>
          <cell r="G2050">
            <v>4185</v>
          </cell>
        </row>
        <row r="2051">
          <cell r="E2051">
            <v>513060</v>
          </cell>
          <cell r="G2051">
            <v>22928</v>
          </cell>
        </row>
        <row r="2052">
          <cell r="E2052">
            <v>51306001</v>
          </cell>
          <cell r="G2052">
            <v>22928</v>
          </cell>
        </row>
        <row r="2053">
          <cell r="E2053">
            <v>5130600101</v>
          </cell>
          <cell r="G2053">
            <v>22928</v>
          </cell>
        </row>
        <row r="2054">
          <cell r="E2054">
            <v>513060010101</v>
          </cell>
          <cell r="G2054">
            <v>22928</v>
          </cell>
        </row>
        <row r="2055">
          <cell r="E2055">
            <v>5135</v>
          </cell>
          <cell r="G2055">
            <v>1878399</v>
          </cell>
        </row>
        <row r="2056">
          <cell r="E2056">
            <v>513505</v>
          </cell>
          <cell r="G2056">
            <v>195462</v>
          </cell>
        </row>
        <row r="2057">
          <cell r="E2057">
            <v>51350501</v>
          </cell>
          <cell r="G2057">
            <v>195462</v>
          </cell>
        </row>
        <row r="2058">
          <cell r="E2058">
            <v>5135050101</v>
          </cell>
          <cell r="G2058">
            <v>195462</v>
          </cell>
        </row>
        <row r="2059">
          <cell r="E2059">
            <v>513505010101</v>
          </cell>
          <cell r="G2059">
            <v>195462</v>
          </cell>
        </row>
        <row r="2060">
          <cell r="E2060">
            <v>513506</v>
          </cell>
          <cell r="G2060">
            <v>42940</v>
          </cell>
        </row>
        <row r="2061">
          <cell r="E2061">
            <v>51350601</v>
          </cell>
          <cell r="G2061">
            <v>42940</v>
          </cell>
        </row>
        <row r="2062">
          <cell r="E2062">
            <v>5135060101</v>
          </cell>
          <cell r="G2062">
            <v>42940</v>
          </cell>
        </row>
        <row r="2063">
          <cell r="E2063">
            <v>513506010101</v>
          </cell>
          <cell r="G2063">
            <v>42940</v>
          </cell>
        </row>
        <row r="2064">
          <cell r="E2064">
            <v>513510</v>
          </cell>
          <cell r="G2064">
            <v>0</v>
          </cell>
        </row>
        <row r="2065">
          <cell r="E2065">
            <v>51351001</v>
          </cell>
          <cell r="G2065">
            <v>0</v>
          </cell>
        </row>
        <row r="2066">
          <cell r="E2066">
            <v>5135100101</v>
          </cell>
          <cell r="G2066">
            <v>0</v>
          </cell>
        </row>
        <row r="2067">
          <cell r="E2067">
            <v>513510010101</v>
          </cell>
          <cell r="G2067">
            <v>0</v>
          </cell>
        </row>
        <row r="2068">
          <cell r="E2068">
            <v>513515</v>
          </cell>
          <cell r="G2068">
            <v>0</v>
          </cell>
        </row>
        <row r="2069">
          <cell r="E2069">
            <v>51351501</v>
          </cell>
          <cell r="G2069">
            <v>0</v>
          </cell>
        </row>
        <row r="2070">
          <cell r="E2070">
            <v>5135150101</v>
          </cell>
          <cell r="G2070">
            <v>0</v>
          </cell>
        </row>
        <row r="2071">
          <cell r="E2071">
            <v>513515010101</v>
          </cell>
          <cell r="G2071">
            <v>0</v>
          </cell>
        </row>
        <row r="2072">
          <cell r="E2072">
            <v>513520</v>
          </cell>
          <cell r="G2072">
            <v>6434</v>
          </cell>
        </row>
        <row r="2073">
          <cell r="E2073">
            <v>51352001</v>
          </cell>
          <cell r="G2073">
            <v>6434</v>
          </cell>
        </row>
        <row r="2074">
          <cell r="E2074">
            <v>5135200101</v>
          </cell>
          <cell r="G2074">
            <v>6434</v>
          </cell>
        </row>
        <row r="2075">
          <cell r="E2075">
            <v>513520010101</v>
          </cell>
          <cell r="G2075">
            <v>6434</v>
          </cell>
        </row>
        <row r="2076">
          <cell r="E2076">
            <v>513525</v>
          </cell>
          <cell r="G2076">
            <v>48876</v>
          </cell>
        </row>
        <row r="2077">
          <cell r="E2077">
            <v>51352501</v>
          </cell>
          <cell r="G2077">
            <v>48876</v>
          </cell>
        </row>
        <row r="2078">
          <cell r="E2078">
            <v>5135250101</v>
          </cell>
          <cell r="G2078">
            <v>48876</v>
          </cell>
        </row>
        <row r="2079">
          <cell r="E2079">
            <v>513525010101</v>
          </cell>
          <cell r="G2079">
            <v>48876</v>
          </cell>
        </row>
        <row r="2080">
          <cell r="E2080">
            <v>513530</v>
          </cell>
          <cell r="G2080">
            <v>235278</v>
          </cell>
        </row>
        <row r="2081">
          <cell r="E2081">
            <v>51353001</v>
          </cell>
          <cell r="G2081">
            <v>235278</v>
          </cell>
        </row>
        <row r="2082">
          <cell r="E2082">
            <v>5135300101</v>
          </cell>
          <cell r="G2082">
            <v>235278</v>
          </cell>
        </row>
        <row r="2083">
          <cell r="E2083">
            <v>513530010101</v>
          </cell>
          <cell r="G2083">
            <v>235278</v>
          </cell>
        </row>
        <row r="2084">
          <cell r="E2084">
            <v>513535</v>
          </cell>
          <cell r="G2084">
            <v>821989</v>
          </cell>
        </row>
        <row r="2085">
          <cell r="E2085">
            <v>51353501</v>
          </cell>
          <cell r="G2085">
            <v>821989</v>
          </cell>
        </row>
        <row r="2086">
          <cell r="E2086">
            <v>5135350101</v>
          </cell>
          <cell r="G2086">
            <v>821989</v>
          </cell>
        </row>
        <row r="2087">
          <cell r="E2087">
            <v>513535010101</v>
          </cell>
          <cell r="G2087">
            <v>771467</v>
          </cell>
        </row>
        <row r="2088">
          <cell r="E2088">
            <v>513535010102</v>
          </cell>
          <cell r="G2088">
            <v>50522</v>
          </cell>
        </row>
        <row r="2089">
          <cell r="E2089">
            <v>513540</v>
          </cell>
          <cell r="G2089">
            <v>89595</v>
          </cell>
        </row>
        <row r="2090">
          <cell r="E2090">
            <v>51354001</v>
          </cell>
          <cell r="G2090">
            <v>89595</v>
          </cell>
        </row>
        <row r="2091">
          <cell r="E2091">
            <v>5135400101</v>
          </cell>
          <cell r="G2091">
            <v>89595</v>
          </cell>
        </row>
        <row r="2092">
          <cell r="E2092">
            <v>513540010101</v>
          </cell>
          <cell r="G2092">
            <v>89595</v>
          </cell>
        </row>
        <row r="2093">
          <cell r="E2093">
            <v>513545</v>
          </cell>
          <cell r="G2093">
            <v>2219</v>
          </cell>
        </row>
        <row r="2094">
          <cell r="E2094">
            <v>51354501</v>
          </cell>
          <cell r="G2094">
            <v>2219</v>
          </cell>
        </row>
        <row r="2095">
          <cell r="E2095">
            <v>5135450101</v>
          </cell>
          <cell r="G2095">
            <v>2219</v>
          </cell>
        </row>
        <row r="2096">
          <cell r="E2096">
            <v>513545010101</v>
          </cell>
          <cell r="G2096">
            <v>2219</v>
          </cell>
        </row>
        <row r="2097">
          <cell r="E2097">
            <v>513550</v>
          </cell>
          <cell r="G2097">
            <v>26198</v>
          </cell>
        </row>
        <row r="2098">
          <cell r="E2098">
            <v>51355001</v>
          </cell>
          <cell r="G2098">
            <v>3788</v>
          </cell>
        </row>
        <row r="2099">
          <cell r="E2099">
            <v>5135500101</v>
          </cell>
          <cell r="G2099">
            <v>3788</v>
          </cell>
        </row>
        <row r="2100">
          <cell r="E2100">
            <v>513550010101</v>
          </cell>
          <cell r="G2100">
            <v>3788</v>
          </cell>
        </row>
        <row r="2101">
          <cell r="E2101">
            <v>51355010</v>
          </cell>
          <cell r="G2101">
            <v>22410</v>
          </cell>
        </row>
        <row r="2102">
          <cell r="E2102">
            <v>5135501001</v>
          </cell>
          <cell r="G2102">
            <v>22410</v>
          </cell>
        </row>
        <row r="2103">
          <cell r="E2103">
            <v>513550100101</v>
          </cell>
          <cell r="G2103">
            <v>22410</v>
          </cell>
        </row>
        <row r="2104">
          <cell r="E2104">
            <v>513555</v>
          </cell>
          <cell r="G2104">
            <v>0</v>
          </cell>
        </row>
        <row r="2105">
          <cell r="E2105">
            <v>51355501</v>
          </cell>
          <cell r="G2105">
            <v>0</v>
          </cell>
        </row>
        <row r="2106">
          <cell r="E2106">
            <v>5135550101</v>
          </cell>
          <cell r="G2106">
            <v>0</v>
          </cell>
        </row>
        <row r="2107">
          <cell r="E2107">
            <v>513555010101</v>
          </cell>
          <cell r="G2107">
            <v>0</v>
          </cell>
        </row>
        <row r="2108">
          <cell r="E2108">
            <v>513595</v>
          </cell>
          <cell r="G2108">
            <v>409408</v>
          </cell>
        </row>
        <row r="2109">
          <cell r="E2109">
            <v>51359501</v>
          </cell>
          <cell r="G2109">
            <v>409408</v>
          </cell>
        </row>
        <row r="2110">
          <cell r="E2110">
            <v>5135950101</v>
          </cell>
          <cell r="G2110">
            <v>409408</v>
          </cell>
        </row>
        <row r="2111">
          <cell r="E2111">
            <v>513595010101</v>
          </cell>
          <cell r="G2111">
            <v>338286</v>
          </cell>
        </row>
        <row r="2112">
          <cell r="E2112">
            <v>513595010102</v>
          </cell>
          <cell r="G2112">
            <v>54377</v>
          </cell>
        </row>
        <row r="2113">
          <cell r="E2113">
            <v>513595010103</v>
          </cell>
          <cell r="G2113">
            <v>16175</v>
          </cell>
        </row>
        <row r="2114">
          <cell r="E2114">
            <v>513595010104</v>
          </cell>
          <cell r="G2114">
            <v>456</v>
          </cell>
        </row>
        <row r="2115">
          <cell r="E2115">
            <v>513595010105</v>
          </cell>
          <cell r="G2115">
            <v>0</v>
          </cell>
        </row>
        <row r="2116">
          <cell r="E2116">
            <v>513595010106</v>
          </cell>
          <cell r="G2116">
            <v>0</v>
          </cell>
        </row>
        <row r="2117">
          <cell r="E2117">
            <v>513595010107</v>
          </cell>
          <cell r="G2117">
            <v>0</v>
          </cell>
        </row>
        <row r="2118">
          <cell r="E2118">
            <v>513595010109</v>
          </cell>
          <cell r="G2118">
            <v>114</v>
          </cell>
        </row>
        <row r="2119">
          <cell r="E2119">
            <v>513595010110</v>
          </cell>
          <cell r="G2119">
            <v>0</v>
          </cell>
        </row>
        <row r="2120">
          <cell r="E2120">
            <v>5140</v>
          </cell>
          <cell r="G2120">
            <v>9341</v>
          </cell>
        </row>
        <row r="2121">
          <cell r="E2121">
            <v>514005</v>
          </cell>
          <cell r="G2121">
            <v>3931</v>
          </cell>
        </row>
        <row r="2122">
          <cell r="E2122">
            <v>51400501</v>
          </cell>
          <cell r="G2122">
            <v>3931</v>
          </cell>
        </row>
        <row r="2123">
          <cell r="E2123">
            <v>5140050101</v>
          </cell>
          <cell r="G2123">
            <v>3931</v>
          </cell>
        </row>
        <row r="2124">
          <cell r="E2124">
            <v>514005010101</v>
          </cell>
          <cell r="G2124">
            <v>3931</v>
          </cell>
        </row>
        <row r="2125">
          <cell r="E2125">
            <v>514010</v>
          </cell>
          <cell r="G2125">
            <v>554</v>
          </cell>
        </row>
        <row r="2126">
          <cell r="E2126">
            <v>51401001</v>
          </cell>
          <cell r="G2126">
            <v>554</v>
          </cell>
        </row>
        <row r="2127">
          <cell r="E2127">
            <v>5140100101</v>
          </cell>
          <cell r="G2127">
            <v>554</v>
          </cell>
        </row>
        <row r="2128">
          <cell r="E2128">
            <v>514010010101</v>
          </cell>
          <cell r="G2128">
            <v>554</v>
          </cell>
        </row>
        <row r="2129">
          <cell r="E2129">
            <v>514015</v>
          </cell>
          <cell r="G2129">
            <v>4856</v>
          </cell>
        </row>
        <row r="2130">
          <cell r="E2130">
            <v>51401501</v>
          </cell>
          <cell r="G2130">
            <v>4856</v>
          </cell>
        </row>
        <row r="2131">
          <cell r="E2131">
            <v>5140150101</v>
          </cell>
          <cell r="G2131">
            <v>4856</v>
          </cell>
        </row>
        <row r="2132">
          <cell r="E2132">
            <v>514015010101</v>
          </cell>
          <cell r="G2132">
            <v>0</v>
          </cell>
        </row>
        <row r="2133">
          <cell r="E2133">
            <v>514015010102</v>
          </cell>
          <cell r="G2133">
            <v>823</v>
          </cell>
        </row>
        <row r="2134">
          <cell r="E2134">
            <v>514015010103</v>
          </cell>
          <cell r="G2134">
            <v>4033</v>
          </cell>
        </row>
        <row r="2135">
          <cell r="E2135">
            <v>514025</v>
          </cell>
          <cell r="G2135">
            <v>0</v>
          </cell>
        </row>
        <row r="2136">
          <cell r="E2136">
            <v>51402501</v>
          </cell>
          <cell r="G2136">
            <v>0</v>
          </cell>
        </row>
        <row r="2137">
          <cell r="E2137">
            <v>5140250101</v>
          </cell>
          <cell r="G2137">
            <v>0</v>
          </cell>
        </row>
        <row r="2138">
          <cell r="E2138">
            <v>514025010101</v>
          </cell>
          <cell r="G2138">
            <v>0</v>
          </cell>
        </row>
        <row r="2139">
          <cell r="E2139">
            <v>5145</v>
          </cell>
          <cell r="G2139">
            <v>240496</v>
          </cell>
        </row>
        <row r="2140">
          <cell r="E2140">
            <v>514510</v>
          </cell>
          <cell r="G2140">
            <v>168245</v>
          </cell>
        </row>
        <row r="2141">
          <cell r="E2141">
            <v>51451001</v>
          </cell>
          <cell r="G2141">
            <v>168245</v>
          </cell>
        </row>
        <row r="2142">
          <cell r="E2142">
            <v>5145100101</v>
          </cell>
          <cell r="G2142">
            <v>168245</v>
          </cell>
        </row>
        <row r="2143">
          <cell r="E2143">
            <v>514510010101</v>
          </cell>
          <cell r="G2143">
            <v>128274</v>
          </cell>
        </row>
        <row r="2144">
          <cell r="E2144">
            <v>514510010102</v>
          </cell>
          <cell r="G2144">
            <v>12771</v>
          </cell>
        </row>
        <row r="2145">
          <cell r="E2145">
            <v>514510010103</v>
          </cell>
          <cell r="G2145">
            <v>18136</v>
          </cell>
        </row>
        <row r="2146">
          <cell r="E2146">
            <v>514510010104</v>
          </cell>
          <cell r="G2146">
            <v>9064</v>
          </cell>
        </row>
        <row r="2147">
          <cell r="E2147">
            <v>514515</v>
          </cell>
          <cell r="G2147">
            <v>0</v>
          </cell>
        </row>
        <row r="2148">
          <cell r="E2148">
            <v>51451501</v>
          </cell>
          <cell r="G2148">
            <v>0</v>
          </cell>
        </row>
        <row r="2149">
          <cell r="E2149">
            <v>5145150101</v>
          </cell>
          <cell r="G2149">
            <v>0</v>
          </cell>
        </row>
        <row r="2150">
          <cell r="E2150">
            <v>514515010101</v>
          </cell>
          <cell r="G2150">
            <v>0</v>
          </cell>
        </row>
        <row r="2151">
          <cell r="E2151">
            <v>514520</v>
          </cell>
          <cell r="G2151">
            <v>43905</v>
          </cell>
        </row>
        <row r="2152">
          <cell r="E2152">
            <v>51452001</v>
          </cell>
          <cell r="G2152">
            <v>43905</v>
          </cell>
        </row>
        <row r="2153">
          <cell r="E2153">
            <v>5145200101</v>
          </cell>
          <cell r="G2153">
            <v>43905</v>
          </cell>
        </row>
        <row r="2154">
          <cell r="E2154">
            <v>514520010101</v>
          </cell>
          <cell r="G2154">
            <v>8146</v>
          </cell>
        </row>
        <row r="2155">
          <cell r="E2155">
            <v>514520010102</v>
          </cell>
          <cell r="G2155">
            <v>4980</v>
          </cell>
        </row>
        <row r="2156">
          <cell r="E2156">
            <v>514520010103</v>
          </cell>
          <cell r="G2156">
            <v>20794</v>
          </cell>
        </row>
        <row r="2157">
          <cell r="E2157">
            <v>514520010104</v>
          </cell>
          <cell r="G2157">
            <v>3897</v>
          </cell>
        </row>
        <row r="2158">
          <cell r="E2158">
            <v>514520010105</v>
          </cell>
          <cell r="G2158">
            <v>6018</v>
          </cell>
        </row>
        <row r="2159">
          <cell r="E2159">
            <v>514520010106</v>
          </cell>
          <cell r="G2159">
            <v>70</v>
          </cell>
        </row>
        <row r="2160">
          <cell r="E2160">
            <v>5145200102</v>
          </cell>
          <cell r="G2160">
            <v>0</v>
          </cell>
        </row>
        <row r="2161">
          <cell r="E2161">
            <v>514520010201</v>
          </cell>
          <cell r="G2161">
            <v>0</v>
          </cell>
        </row>
        <row r="2162">
          <cell r="E2162">
            <v>514520010202</v>
          </cell>
          <cell r="G2162">
            <v>0</v>
          </cell>
        </row>
        <row r="2163">
          <cell r="E2163">
            <v>514520010203</v>
          </cell>
          <cell r="G2163">
            <v>0</v>
          </cell>
        </row>
        <row r="2164">
          <cell r="E2164">
            <v>514520010204</v>
          </cell>
          <cell r="G2164">
            <v>0</v>
          </cell>
        </row>
        <row r="2165">
          <cell r="E2165">
            <v>514520010205</v>
          </cell>
          <cell r="G2165">
            <v>0</v>
          </cell>
        </row>
        <row r="2166">
          <cell r="E2166">
            <v>514525</v>
          </cell>
          <cell r="G2166">
            <v>26877</v>
          </cell>
        </row>
        <row r="2167">
          <cell r="E2167">
            <v>51452501</v>
          </cell>
          <cell r="G2167">
            <v>26877</v>
          </cell>
        </row>
        <row r="2168">
          <cell r="E2168">
            <v>5145250101</v>
          </cell>
          <cell r="G2168">
            <v>26877</v>
          </cell>
        </row>
        <row r="2169">
          <cell r="E2169">
            <v>514525010101</v>
          </cell>
          <cell r="G2169">
            <v>26877</v>
          </cell>
        </row>
        <row r="2170">
          <cell r="E2170">
            <v>514540</v>
          </cell>
          <cell r="G2170">
            <v>0</v>
          </cell>
        </row>
        <row r="2171">
          <cell r="E2171">
            <v>51454001</v>
          </cell>
          <cell r="G2171">
            <v>0</v>
          </cell>
        </row>
        <row r="2172">
          <cell r="E2172">
            <v>5145400101</v>
          </cell>
          <cell r="G2172">
            <v>0</v>
          </cell>
        </row>
        <row r="2173">
          <cell r="E2173">
            <v>514540010101</v>
          </cell>
          <cell r="G2173">
            <v>0</v>
          </cell>
        </row>
        <row r="2174">
          <cell r="E2174">
            <v>514565</v>
          </cell>
          <cell r="G2174">
            <v>1469</v>
          </cell>
        </row>
        <row r="2175">
          <cell r="E2175">
            <v>51456501</v>
          </cell>
          <cell r="G2175">
            <v>1469</v>
          </cell>
        </row>
        <row r="2176">
          <cell r="E2176">
            <v>5145650101</v>
          </cell>
          <cell r="G2176">
            <v>1469</v>
          </cell>
        </row>
        <row r="2177">
          <cell r="E2177">
            <v>514565010101</v>
          </cell>
          <cell r="G2177">
            <v>1469</v>
          </cell>
        </row>
        <row r="2178">
          <cell r="E2178">
            <v>5150</v>
          </cell>
          <cell r="G2178">
            <v>791</v>
          </cell>
        </row>
        <row r="2179">
          <cell r="E2179">
            <v>515005</v>
          </cell>
          <cell r="G2179">
            <v>791</v>
          </cell>
        </row>
        <row r="2180">
          <cell r="E2180">
            <v>51500501</v>
          </cell>
          <cell r="G2180">
            <v>791</v>
          </cell>
        </row>
        <row r="2181">
          <cell r="E2181">
            <v>5150050101</v>
          </cell>
          <cell r="G2181">
            <v>791</v>
          </cell>
        </row>
        <row r="2182">
          <cell r="E2182">
            <v>515005010101</v>
          </cell>
          <cell r="G2182">
            <v>791</v>
          </cell>
        </row>
        <row r="2183">
          <cell r="E2183">
            <v>515015</v>
          </cell>
          <cell r="G2183">
            <v>0</v>
          </cell>
        </row>
        <row r="2184">
          <cell r="E2184">
            <v>51501501</v>
          </cell>
          <cell r="G2184">
            <v>0</v>
          </cell>
        </row>
        <row r="2185">
          <cell r="E2185">
            <v>5150150101</v>
          </cell>
          <cell r="G2185">
            <v>0</v>
          </cell>
        </row>
        <row r="2186">
          <cell r="E2186">
            <v>515015010101</v>
          </cell>
          <cell r="G2186">
            <v>0</v>
          </cell>
        </row>
        <row r="2187">
          <cell r="E2187">
            <v>515015010104</v>
          </cell>
          <cell r="G2187">
            <v>0</v>
          </cell>
        </row>
        <row r="2188">
          <cell r="E2188">
            <v>515095</v>
          </cell>
          <cell r="G2188">
            <v>0</v>
          </cell>
        </row>
        <row r="2189">
          <cell r="E2189">
            <v>51509501</v>
          </cell>
          <cell r="G2189">
            <v>0</v>
          </cell>
        </row>
        <row r="2190">
          <cell r="E2190">
            <v>5150950101</v>
          </cell>
          <cell r="G2190">
            <v>0</v>
          </cell>
        </row>
        <row r="2191">
          <cell r="E2191">
            <v>515095010101</v>
          </cell>
          <cell r="G2191">
            <v>0</v>
          </cell>
        </row>
        <row r="2192">
          <cell r="E2192">
            <v>515095010102</v>
          </cell>
          <cell r="G2192">
            <v>0</v>
          </cell>
        </row>
        <row r="2193">
          <cell r="E2193">
            <v>515095010103</v>
          </cell>
          <cell r="G2193">
            <v>0</v>
          </cell>
        </row>
        <row r="2194">
          <cell r="E2194">
            <v>5155</v>
          </cell>
          <cell r="G2194">
            <v>124194</v>
          </cell>
        </row>
        <row r="2195">
          <cell r="E2195">
            <v>515505</v>
          </cell>
          <cell r="G2195">
            <v>35782</v>
          </cell>
        </row>
        <row r="2196">
          <cell r="E2196">
            <v>51550501</v>
          </cell>
          <cell r="G2196">
            <v>35782</v>
          </cell>
        </row>
        <row r="2197">
          <cell r="E2197">
            <v>5155050101</v>
          </cell>
          <cell r="G2197">
            <v>35782</v>
          </cell>
        </row>
        <row r="2198">
          <cell r="E2198">
            <v>515505010101</v>
          </cell>
          <cell r="G2198">
            <v>26769</v>
          </cell>
        </row>
        <row r="2199">
          <cell r="E2199">
            <v>515505010102</v>
          </cell>
          <cell r="G2199">
            <v>4721</v>
          </cell>
        </row>
        <row r="2200">
          <cell r="E2200">
            <v>515505010103</v>
          </cell>
          <cell r="G2200">
            <v>10</v>
          </cell>
        </row>
        <row r="2201">
          <cell r="E2201">
            <v>515505010104</v>
          </cell>
          <cell r="G2201">
            <v>235</v>
          </cell>
        </row>
        <row r="2202">
          <cell r="E2202">
            <v>515505010105</v>
          </cell>
          <cell r="G2202">
            <v>4047</v>
          </cell>
        </row>
        <row r="2203">
          <cell r="E2203">
            <v>5155050102</v>
          </cell>
          <cell r="G2203">
            <v>0</v>
          </cell>
        </row>
        <row r="2204">
          <cell r="E2204">
            <v>515505010201</v>
          </cell>
          <cell r="G2204">
            <v>0</v>
          </cell>
        </row>
        <row r="2205">
          <cell r="E2205">
            <v>515515</v>
          </cell>
          <cell r="G2205">
            <v>73876</v>
          </cell>
        </row>
        <row r="2206">
          <cell r="E2206">
            <v>51551501</v>
          </cell>
          <cell r="G2206">
            <v>73876</v>
          </cell>
        </row>
        <row r="2207">
          <cell r="E2207">
            <v>5155150101</v>
          </cell>
          <cell r="G2207">
            <v>73876</v>
          </cell>
        </row>
        <row r="2208">
          <cell r="E2208">
            <v>515515010101</v>
          </cell>
          <cell r="G2208">
            <v>73876</v>
          </cell>
        </row>
        <row r="2209">
          <cell r="E2209">
            <v>515520</v>
          </cell>
          <cell r="G2209">
            <v>14536</v>
          </cell>
        </row>
        <row r="2210">
          <cell r="E2210">
            <v>51552001</v>
          </cell>
          <cell r="G2210">
            <v>14536</v>
          </cell>
        </row>
        <row r="2211">
          <cell r="E2211">
            <v>5155200101</v>
          </cell>
          <cell r="G2211">
            <v>14536</v>
          </cell>
        </row>
        <row r="2212">
          <cell r="E2212">
            <v>515520010101</v>
          </cell>
          <cell r="G2212">
            <v>2108</v>
          </cell>
        </row>
        <row r="2213">
          <cell r="E2213">
            <v>515520010102</v>
          </cell>
          <cell r="G2213">
            <v>986</v>
          </cell>
        </row>
        <row r="2214">
          <cell r="E2214">
            <v>515520010103</v>
          </cell>
          <cell r="G2214">
            <v>11442</v>
          </cell>
        </row>
        <row r="2215">
          <cell r="E2215">
            <v>515595</v>
          </cell>
          <cell r="G2215">
            <v>0</v>
          </cell>
        </row>
        <row r="2216">
          <cell r="E2216">
            <v>51559501</v>
          </cell>
          <cell r="G2216">
            <v>0</v>
          </cell>
        </row>
        <row r="2217">
          <cell r="E2217">
            <v>5155950101</v>
          </cell>
          <cell r="G2217">
            <v>0</v>
          </cell>
        </row>
        <row r="2218">
          <cell r="E2218">
            <v>515595010101</v>
          </cell>
          <cell r="G2218">
            <v>0</v>
          </cell>
        </row>
        <row r="2219">
          <cell r="E2219">
            <v>5155950102</v>
          </cell>
          <cell r="G2219">
            <v>0</v>
          </cell>
        </row>
        <row r="2220">
          <cell r="E2220">
            <v>515595010201</v>
          </cell>
          <cell r="G2220">
            <v>0</v>
          </cell>
        </row>
        <row r="2221">
          <cell r="E2221">
            <v>515595010202</v>
          </cell>
          <cell r="G2221">
            <v>0</v>
          </cell>
        </row>
        <row r="2222">
          <cell r="E2222">
            <v>5160</v>
          </cell>
          <cell r="G2222">
            <v>480538</v>
          </cell>
        </row>
        <row r="2223">
          <cell r="E2223">
            <v>516005</v>
          </cell>
          <cell r="G2223">
            <v>25563</v>
          </cell>
        </row>
        <row r="2224">
          <cell r="E2224">
            <v>51600501</v>
          </cell>
          <cell r="G2224">
            <v>25563</v>
          </cell>
        </row>
        <row r="2225">
          <cell r="E2225">
            <v>5160050101</v>
          </cell>
          <cell r="G2225">
            <v>25563</v>
          </cell>
        </row>
        <row r="2226">
          <cell r="E2226">
            <v>516005010101</v>
          </cell>
          <cell r="G2226">
            <v>25563</v>
          </cell>
        </row>
        <row r="2227">
          <cell r="E2227">
            <v>516015</v>
          </cell>
          <cell r="G2227">
            <v>145568</v>
          </cell>
        </row>
        <row r="2228">
          <cell r="E2228">
            <v>51601501</v>
          </cell>
          <cell r="G2228">
            <v>145568</v>
          </cell>
        </row>
        <row r="2229">
          <cell r="E2229">
            <v>5160150101</v>
          </cell>
          <cell r="G2229">
            <v>145568</v>
          </cell>
        </row>
        <row r="2230">
          <cell r="E2230">
            <v>516015010101</v>
          </cell>
          <cell r="G2230">
            <v>118808</v>
          </cell>
        </row>
        <row r="2231">
          <cell r="E2231">
            <v>516015010102</v>
          </cell>
          <cell r="G2231">
            <v>26553</v>
          </cell>
        </row>
        <row r="2232">
          <cell r="E2232">
            <v>516015010103</v>
          </cell>
          <cell r="G2232">
            <v>207</v>
          </cell>
        </row>
        <row r="2233">
          <cell r="E2233">
            <v>516020</v>
          </cell>
          <cell r="G2233">
            <v>290024</v>
          </cell>
        </row>
        <row r="2234">
          <cell r="E2234">
            <v>51602001</v>
          </cell>
          <cell r="G2234">
            <v>290024</v>
          </cell>
        </row>
        <row r="2235">
          <cell r="E2235">
            <v>5160200101</v>
          </cell>
          <cell r="G2235">
            <v>290024</v>
          </cell>
        </row>
        <row r="2236">
          <cell r="E2236">
            <v>516020010101</v>
          </cell>
          <cell r="G2236">
            <v>248078</v>
          </cell>
        </row>
        <row r="2237">
          <cell r="E2237">
            <v>516020010102</v>
          </cell>
          <cell r="G2237">
            <v>38467</v>
          </cell>
        </row>
        <row r="2238">
          <cell r="E2238">
            <v>516020010103</v>
          </cell>
          <cell r="G2238">
            <v>0</v>
          </cell>
        </row>
        <row r="2239">
          <cell r="E2239">
            <v>516020010104</v>
          </cell>
          <cell r="G2239">
            <v>3479</v>
          </cell>
        </row>
        <row r="2240">
          <cell r="E2240">
            <v>516025</v>
          </cell>
          <cell r="G2240">
            <v>17460</v>
          </cell>
        </row>
        <row r="2241">
          <cell r="E2241">
            <v>51602501</v>
          </cell>
          <cell r="G2241">
            <v>17460</v>
          </cell>
        </row>
        <row r="2242">
          <cell r="E2242">
            <v>5160250101</v>
          </cell>
          <cell r="G2242">
            <v>17460</v>
          </cell>
        </row>
        <row r="2243">
          <cell r="E2243">
            <v>516025010101</v>
          </cell>
          <cell r="G2243">
            <v>13280</v>
          </cell>
        </row>
        <row r="2244">
          <cell r="E2244">
            <v>516025010102</v>
          </cell>
          <cell r="G2244">
            <v>4180</v>
          </cell>
        </row>
        <row r="2245">
          <cell r="E2245">
            <v>516055</v>
          </cell>
          <cell r="G2245">
            <v>1114</v>
          </cell>
        </row>
        <row r="2246">
          <cell r="E2246">
            <v>51605501</v>
          </cell>
          <cell r="G2246">
            <v>1114</v>
          </cell>
        </row>
        <row r="2247">
          <cell r="E2247">
            <v>5160550101</v>
          </cell>
          <cell r="G2247">
            <v>1114</v>
          </cell>
        </row>
        <row r="2248">
          <cell r="E2248">
            <v>516055010101</v>
          </cell>
          <cell r="G2248">
            <v>1114</v>
          </cell>
        </row>
        <row r="2249">
          <cell r="E2249">
            <v>516060</v>
          </cell>
          <cell r="G2249">
            <v>809</v>
          </cell>
        </row>
        <row r="2250">
          <cell r="E2250">
            <v>51606001</v>
          </cell>
          <cell r="G2250">
            <v>809</v>
          </cell>
        </row>
        <row r="2251">
          <cell r="E2251">
            <v>5160600101</v>
          </cell>
          <cell r="G2251">
            <v>809</v>
          </cell>
        </row>
        <row r="2252">
          <cell r="E2252">
            <v>516060010101</v>
          </cell>
          <cell r="G2252">
            <v>809</v>
          </cell>
        </row>
        <row r="2253">
          <cell r="E2253">
            <v>5165</v>
          </cell>
          <cell r="G2253">
            <v>976280</v>
          </cell>
        </row>
        <row r="2254">
          <cell r="E2254">
            <v>516510</v>
          </cell>
          <cell r="G2254">
            <v>122553</v>
          </cell>
        </row>
        <row r="2255">
          <cell r="E2255">
            <v>51651001</v>
          </cell>
          <cell r="G2255">
            <v>122553</v>
          </cell>
        </row>
        <row r="2256">
          <cell r="E2256">
            <v>5165100101</v>
          </cell>
          <cell r="G2256">
            <v>41001</v>
          </cell>
        </row>
        <row r="2257">
          <cell r="E2257">
            <v>516510010101</v>
          </cell>
          <cell r="G2257">
            <v>0</v>
          </cell>
        </row>
        <row r="2258">
          <cell r="E2258">
            <v>516510010102</v>
          </cell>
          <cell r="G2258">
            <v>41001</v>
          </cell>
        </row>
        <row r="2259">
          <cell r="E2259">
            <v>5165100102</v>
          </cell>
          <cell r="G2259">
            <v>81552</v>
          </cell>
        </row>
        <row r="2260">
          <cell r="E2260">
            <v>516510010201</v>
          </cell>
          <cell r="G2260">
            <v>81552</v>
          </cell>
        </row>
        <row r="2261">
          <cell r="E2261">
            <v>516515</v>
          </cell>
          <cell r="G2261">
            <v>853727</v>
          </cell>
        </row>
        <row r="2262">
          <cell r="E2262">
            <v>51651501</v>
          </cell>
          <cell r="G2262">
            <v>853727</v>
          </cell>
        </row>
        <row r="2263">
          <cell r="E2263">
            <v>5165150101</v>
          </cell>
          <cell r="G2263">
            <v>258452</v>
          </cell>
        </row>
        <row r="2264">
          <cell r="E2264">
            <v>516515010101</v>
          </cell>
          <cell r="G2264">
            <v>0</v>
          </cell>
        </row>
        <row r="2265">
          <cell r="E2265">
            <v>516515010102</v>
          </cell>
          <cell r="G2265">
            <v>40258</v>
          </cell>
        </row>
        <row r="2266">
          <cell r="E2266">
            <v>516515010103</v>
          </cell>
          <cell r="G2266">
            <v>0</v>
          </cell>
        </row>
        <row r="2267">
          <cell r="E2267">
            <v>516515010104</v>
          </cell>
          <cell r="G2267">
            <v>123919</v>
          </cell>
        </row>
        <row r="2268">
          <cell r="E2268">
            <v>516515010105</v>
          </cell>
          <cell r="G2268">
            <v>94275</v>
          </cell>
        </row>
        <row r="2269">
          <cell r="E2269">
            <v>516515010106</v>
          </cell>
          <cell r="G2269">
            <v>0</v>
          </cell>
        </row>
        <row r="2270">
          <cell r="E2270">
            <v>516515010107</v>
          </cell>
          <cell r="G2270">
            <v>0</v>
          </cell>
        </row>
        <row r="2271">
          <cell r="E2271">
            <v>5165150102</v>
          </cell>
          <cell r="G2271">
            <v>595275</v>
          </cell>
        </row>
        <row r="2272">
          <cell r="E2272">
            <v>516515010202</v>
          </cell>
          <cell r="G2272">
            <v>0</v>
          </cell>
        </row>
        <row r="2273">
          <cell r="E2273">
            <v>516515010203</v>
          </cell>
          <cell r="G2273">
            <v>0</v>
          </cell>
        </row>
        <row r="2274">
          <cell r="E2274">
            <v>516515010204</v>
          </cell>
          <cell r="G2274">
            <v>0</v>
          </cell>
        </row>
        <row r="2275">
          <cell r="E2275">
            <v>516515010205</v>
          </cell>
          <cell r="G2275">
            <v>595275</v>
          </cell>
        </row>
        <row r="2276">
          <cell r="E2276">
            <v>516515010206</v>
          </cell>
          <cell r="G2276">
            <v>0</v>
          </cell>
        </row>
        <row r="2277">
          <cell r="E2277">
            <v>516515010207</v>
          </cell>
          <cell r="G2277">
            <v>0</v>
          </cell>
        </row>
        <row r="2278">
          <cell r="E2278">
            <v>516515010208</v>
          </cell>
          <cell r="G2278">
            <v>0</v>
          </cell>
        </row>
        <row r="2279">
          <cell r="E2279">
            <v>516515010209</v>
          </cell>
          <cell r="G2279">
            <v>0</v>
          </cell>
        </row>
        <row r="2280">
          <cell r="E2280">
            <v>5195</v>
          </cell>
          <cell r="G2280">
            <v>2562874</v>
          </cell>
        </row>
        <row r="2281">
          <cell r="E2281">
            <v>519505</v>
          </cell>
          <cell r="G2281">
            <v>1563</v>
          </cell>
        </row>
        <row r="2282">
          <cell r="E2282">
            <v>51950501</v>
          </cell>
          <cell r="G2282">
            <v>1563</v>
          </cell>
        </row>
        <row r="2283">
          <cell r="E2283">
            <v>5195050101</v>
          </cell>
          <cell r="G2283">
            <v>1563</v>
          </cell>
        </row>
        <row r="2284">
          <cell r="E2284">
            <v>519505010101</v>
          </cell>
          <cell r="G2284">
            <v>1563</v>
          </cell>
        </row>
        <row r="2285">
          <cell r="E2285">
            <v>519510</v>
          </cell>
          <cell r="G2285">
            <v>6467</v>
          </cell>
        </row>
        <row r="2286">
          <cell r="E2286">
            <v>51951001</v>
          </cell>
          <cell r="G2286">
            <v>6467</v>
          </cell>
        </row>
        <row r="2287">
          <cell r="E2287">
            <v>5195100101</v>
          </cell>
          <cell r="G2287">
            <v>6467</v>
          </cell>
        </row>
        <row r="2288">
          <cell r="E2288">
            <v>519510010101</v>
          </cell>
          <cell r="G2288">
            <v>486</v>
          </cell>
        </row>
        <row r="2289">
          <cell r="E2289">
            <v>519510010102</v>
          </cell>
          <cell r="G2289">
            <v>5981</v>
          </cell>
        </row>
        <row r="2290">
          <cell r="E2290">
            <v>519510010103</v>
          </cell>
          <cell r="G2290">
            <v>0</v>
          </cell>
        </row>
        <row r="2291">
          <cell r="E2291">
            <v>519510010104</v>
          </cell>
          <cell r="G2291">
            <v>0</v>
          </cell>
        </row>
        <row r="2292">
          <cell r="E2292">
            <v>519510010105</v>
          </cell>
          <cell r="G2292">
            <v>0</v>
          </cell>
        </row>
        <row r="2293">
          <cell r="E2293">
            <v>519510010106</v>
          </cell>
          <cell r="G2293">
            <v>0</v>
          </cell>
        </row>
        <row r="2294">
          <cell r="E2294">
            <v>519510010107</v>
          </cell>
          <cell r="G2294">
            <v>0</v>
          </cell>
        </row>
        <row r="2295">
          <cell r="E2295">
            <v>519515</v>
          </cell>
          <cell r="G2295">
            <v>0</v>
          </cell>
        </row>
        <row r="2296">
          <cell r="E2296">
            <v>51951501</v>
          </cell>
          <cell r="G2296">
            <v>0</v>
          </cell>
        </row>
        <row r="2297">
          <cell r="E2297">
            <v>5195150101</v>
          </cell>
          <cell r="G2297">
            <v>0</v>
          </cell>
        </row>
        <row r="2298">
          <cell r="E2298">
            <v>519515010101</v>
          </cell>
          <cell r="G2298">
            <v>0</v>
          </cell>
        </row>
        <row r="2299">
          <cell r="E2299">
            <v>519520</v>
          </cell>
          <cell r="G2299">
            <v>21518</v>
          </cell>
        </row>
        <row r="2300">
          <cell r="E2300">
            <v>51952001</v>
          </cell>
          <cell r="G2300">
            <v>21518</v>
          </cell>
        </row>
        <row r="2301">
          <cell r="E2301">
            <v>5195200101</v>
          </cell>
          <cell r="G2301">
            <v>21518</v>
          </cell>
        </row>
        <row r="2302">
          <cell r="E2302">
            <v>519520010101</v>
          </cell>
          <cell r="G2302">
            <v>290</v>
          </cell>
        </row>
        <row r="2303">
          <cell r="E2303">
            <v>519520010102</v>
          </cell>
          <cell r="G2303">
            <v>363</v>
          </cell>
        </row>
        <row r="2304">
          <cell r="E2304">
            <v>519520010103</v>
          </cell>
          <cell r="G2304">
            <v>19837</v>
          </cell>
        </row>
        <row r="2305">
          <cell r="E2305">
            <v>519520010104</v>
          </cell>
          <cell r="G2305">
            <v>0</v>
          </cell>
        </row>
        <row r="2306">
          <cell r="E2306">
            <v>519520010105</v>
          </cell>
          <cell r="G2306">
            <v>616</v>
          </cell>
        </row>
        <row r="2307">
          <cell r="E2307">
            <v>519520010106</v>
          </cell>
          <cell r="G2307">
            <v>72</v>
          </cell>
        </row>
        <row r="2308">
          <cell r="E2308">
            <v>519520010107</v>
          </cell>
          <cell r="G2308">
            <v>340</v>
          </cell>
        </row>
        <row r="2309">
          <cell r="E2309">
            <v>5195200102</v>
          </cell>
          <cell r="G2309">
            <v>0</v>
          </cell>
        </row>
        <row r="2310">
          <cell r="E2310">
            <v>519520010201</v>
          </cell>
          <cell r="G2310">
            <v>0</v>
          </cell>
        </row>
        <row r="2311">
          <cell r="E2311">
            <v>519525</v>
          </cell>
          <cell r="G2311">
            <v>193724</v>
          </cell>
        </row>
        <row r="2312">
          <cell r="E2312">
            <v>51952501</v>
          </cell>
          <cell r="G2312">
            <v>193724</v>
          </cell>
        </row>
        <row r="2313">
          <cell r="E2313">
            <v>5195250101</v>
          </cell>
          <cell r="G2313">
            <v>119619</v>
          </cell>
        </row>
        <row r="2314">
          <cell r="E2314">
            <v>519525010101</v>
          </cell>
          <cell r="G2314">
            <v>115506</v>
          </cell>
        </row>
        <row r="2315">
          <cell r="E2315">
            <v>519525010102</v>
          </cell>
          <cell r="G2315">
            <v>0</v>
          </cell>
        </row>
        <row r="2316">
          <cell r="E2316">
            <v>519525010103</v>
          </cell>
          <cell r="G2316">
            <v>4093</v>
          </cell>
        </row>
        <row r="2317">
          <cell r="E2317">
            <v>519525010104</v>
          </cell>
          <cell r="G2317">
            <v>20</v>
          </cell>
        </row>
        <row r="2318">
          <cell r="E2318">
            <v>5195250102</v>
          </cell>
          <cell r="G2318">
            <v>74105</v>
          </cell>
        </row>
        <row r="2319">
          <cell r="E2319">
            <v>519525010201</v>
          </cell>
          <cell r="G2319">
            <v>74028</v>
          </cell>
        </row>
        <row r="2320">
          <cell r="E2320">
            <v>519525010202</v>
          </cell>
          <cell r="G2320">
            <v>77</v>
          </cell>
        </row>
        <row r="2321">
          <cell r="E2321">
            <v>519530</v>
          </cell>
          <cell r="G2321">
            <v>578759</v>
          </cell>
        </row>
        <row r="2322">
          <cell r="E2322">
            <v>51953001</v>
          </cell>
          <cell r="G2322">
            <v>569085</v>
          </cell>
        </row>
        <row r="2323">
          <cell r="E2323">
            <v>5195300101</v>
          </cell>
          <cell r="G2323">
            <v>141736</v>
          </cell>
        </row>
        <row r="2324">
          <cell r="E2324">
            <v>519530010101</v>
          </cell>
          <cell r="G2324">
            <v>1038</v>
          </cell>
        </row>
        <row r="2325">
          <cell r="E2325">
            <v>519530010102</v>
          </cell>
          <cell r="G2325">
            <v>60084</v>
          </cell>
        </row>
        <row r="2326">
          <cell r="E2326">
            <v>519530010103</v>
          </cell>
          <cell r="G2326">
            <v>80614</v>
          </cell>
        </row>
        <row r="2327">
          <cell r="E2327">
            <v>5195300102</v>
          </cell>
          <cell r="G2327">
            <v>16728</v>
          </cell>
        </row>
        <row r="2328">
          <cell r="E2328">
            <v>519530010201</v>
          </cell>
          <cell r="G2328">
            <v>0</v>
          </cell>
        </row>
        <row r="2329">
          <cell r="E2329">
            <v>519530010202</v>
          </cell>
          <cell r="G2329">
            <v>16728</v>
          </cell>
        </row>
        <row r="2330">
          <cell r="E2330">
            <v>5195300103</v>
          </cell>
          <cell r="G2330">
            <v>40126</v>
          </cell>
        </row>
        <row r="2331">
          <cell r="E2331">
            <v>519530010301</v>
          </cell>
          <cell r="G2331">
            <v>40126</v>
          </cell>
        </row>
        <row r="2332">
          <cell r="E2332">
            <v>5195300104</v>
          </cell>
          <cell r="G2332">
            <v>332101</v>
          </cell>
        </row>
        <row r="2333">
          <cell r="E2333">
            <v>519530010401</v>
          </cell>
          <cell r="G2333">
            <v>332101</v>
          </cell>
        </row>
        <row r="2334">
          <cell r="E2334">
            <v>5195300105</v>
          </cell>
          <cell r="G2334">
            <v>37088</v>
          </cell>
        </row>
        <row r="2335">
          <cell r="E2335">
            <v>519530010501</v>
          </cell>
          <cell r="G2335">
            <v>874</v>
          </cell>
        </row>
        <row r="2336">
          <cell r="E2336">
            <v>519530010502</v>
          </cell>
          <cell r="G2336">
            <v>36214</v>
          </cell>
        </row>
        <row r="2337">
          <cell r="E2337">
            <v>519530010503</v>
          </cell>
          <cell r="G2337">
            <v>0</v>
          </cell>
        </row>
        <row r="2338">
          <cell r="E2338">
            <v>5195300106</v>
          </cell>
          <cell r="G2338">
            <v>1306</v>
          </cell>
        </row>
        <row r="2339">
          <cell r="E2339">
            <v>519530010601</v>
          </cell>
          <cell r="G2339">
            <v>0</v>
          </cell>
        </row>
        <row r="2340">
          <cell r="E2340">
            <v>519530010602</v>
          </cell>
          <cell r="G2340">
            <v>0</v>
          </cell>
        </row>
        <row r="2341">
          <cell r="E2341">
            <v>519530010603</v>
          </cell>
          <cell r="G2341">
            <v>1306</v>
          </cell>
        </row>
        <row r="2342">
          <cell r="E2342">
            <v>51953002</v>
          </cell>
          <cell r="G2342">
            <v>9674</v>
          </cell>
        </row>
        <row r="2343">
          <cell r="E2343">
            <v>5195300201</v>
          </cell>
          <cell r="G2343">
            <v>9674</v>
          </cell>
        </row>
        <row r="2344">
          <cell r="E2344">
            <v>519530020101</v>
          </cell>
          <cell r="G2344">
            <v>7170</v>
          </cell>
        </row>
        <row r="2345">
          <cell r="E2345">
            <v>519530020102</v>
          </cell>
          <cell r="G2345">
            <v>2504</v>
          </cell>
        </row>
        <row r="2346">
          <cell r="E2346">
            <v>519535</v>
          </cell>
          <cell r="G2346">
            <v>0</v>
          </cell>
        </row>
        <row r="2347">
          <cell r="E2347">
            <v>51953501</v>
          </cell>
          <cell r="G2347">
            <v>0</v>
          </cell>
        </row>
        <row r="2348">
          <cell r="E2348">
            <v>5195350101</v>
          </cell>
          <cell r="G2348">
            <v>0</v>
          </cell>
        </row>
        <row r="2349">
          <cell r="E2349">
            <v>519535010101</v>
          </cell>
          <cell r="G2349">
            <v>0</v>
          </cell>
        </row>
        <row r="2350">
          <cell r="E2350">
            <v>519535010102</v>
          </cell>
          <cell r="G2350">
            <v>0</v>
          </cell>
        </row>
        <row r="2351">
          <cell r="E2351">
            <v>519545</v>
          </cell>
          <cell r="G2351">
            <v>138118</v>
          </cell>
        </row>
        <row r="2352">
          <cell r="E2352">
            <v>51954501</v>
          </cell>
          <cell r="G2352">
            <v>138118</v>
          </cell>
        </row>
        <row r="2353">
          <cell r="E2353">
            <v>5195450101</v>
          </cell>
          <cell r="G2353">
            <v>138118</v>
          </cell>
        </row>
        <row r="2354">
          <cell r="E2354">
            <v>519545010101</v>
          </cell>
          <cell r="G2354">
            <v>3595</v>
          </cell>
        </row>
        <row r="2355">
          <cell r="E2355">
            <v>519545010102</v>
          </cell>
          <cell r="G2355">
            <v>52252</v>
          </cell>
        </row>
        <row r="2356">
          <cell r="E2356">
            <v>519545010103</v>
          </cell>
          <cell r="G2356">
            <v>82271</v>
          </cell>
        </row>
        <row r="2357">
          <cell r="E2357">
            <v>519545010104</v>
          </cell>
          <cell r="G2357">
            <v>0</v>
          </cell>
        </row>
        <row r="2358">
          <cell r="E2358">
            <v>519560</v>
          </cell>
          <cell r="G2358">
            <v>82784</v>
          </cell>
        </row>
        <row r="2359">
          <cell r="E2359">
            <v>51956001</v>
          </cell>
          <cell r="G2359">
            <v>82784</v>
          </cell>
        </row>
        <row r="2360">
          <cell r="E2360">
            <v>5195600101</v>
          </cell>
          <cell r="G2360">
            <v>82784</v>
          </cell>
        </row>
        <row r="2361">
          <cell r="E2361">
            <v>519560010101</v>
          </cell>
          <cell r="G2361">
            <v>82784</v>
          </cell>
        </row>
        <row r="2362">
          <cell r="E2362">
            <v>519565</v>
          </cell>
          <cell r="G2362">
            <v>2495</v>
          </cell>
        </row>
        <row r="2363">
          <cell r="E2363">
            <v>51956501</v>
          </cell>
          <cell r="G2363">
            <v>2495</v>
          </cell>
        </row>
        <row r="2364">
          <cell r="E2364">
            <v>5195650101</v>
          </cell>
          <cell r="G2364">
            <v>2495</v>
          </cell>
        </row>
        <row r="2365">
          <cell r="E2365">
            <v>519565010101</v>
          </cell>
          <cell r="G2365">
            <v>2495</v>
          </cell>
        </row>
        <row r="2366">
          <cell r="E2366">
            <v>519595</v>
          </cell>
          <cell r="G2366">
            <v>1537446</v>
          </cell>
        </row>
        <row r="2367">
          <cell r="E2367">
            <v>51959501</v>
          </cell>
          <cell r="G2367">
            <v>1537446</v>
          </cell>
        </row>
        <row r="2368">
          <cell r="E2368">
            <v>5195950101</v>
          </cell>
          <cell r="G2368">
            <v>378</v>
          </cell>
        </row>
        <row r="2369">
          <cell r="E2369">
            <v>519595010101</v>
          </cell>
          <cell r="G2369">
            <v>0</v>
          </cell>
        </row>
        <row r="2370">
          <cell r="E2370">
            <v>519595010102</v>
          </cell>
          <cell r="G2370">
            <v>0</v>
          </cell>
        </row>
        <row r="2371">
          <cell r="E2371">
            <v>519595010103</v>
          </cell>
          <cell r="G2371">
            <v>0</v>
          </cell>
        </row>
        <row r="2372">
          <cell r="E2372">
            <v>519595010104</v>
          </cell>
          <cell r="G2372">
            <v>0</v>
          </cell>
        </row>
        <row r="2373">
          <cell r="E2373">
            <v>519595010105</v>
          </cell>
          <cell r="G2373">
            <v>378</v>
          </cell>
        </row>
        <row r="2374">
          <cell r="E2374">
            <v>5195950102</v>
          </cell>
          <cell r="G2374">
            <v>1537068</v>
          </cell>
        </row>
        <row r="2375">
          <cell r="E2375">
            <v>519595010201</v>
          </cell>
          <cell r="G2375">
            <v>1295</v>
          </cell>
        </row>
        <row r="2376">
          <cell r="E2376">
            <v>519595010202</v>
          </cell>
          <cell r="G2376">
            <v>6435</v>
          </cell>
        </row>
        <row r="2377">
          <cell r="E2377">
            <v>519595010203</v>
          </cell>
          <cell r="G2377">
            <v>625524</v>
          </cell>
        </row>
        <row r="2378">
          <cell r="E2378">
            <v>519595010204</v>
          </cell>
          <cell r="G2378">
            <v>193553</v>
          </cell>
        </row>
        <row r="2379">
          <cell r="E2379">
            <v>519595010205</v>
          </cell>
          <cell r="G2379">
            <v>240291</v>
          </cell>
        </row>
        <row r="2380">
          <cell r="E2380">
            <v>519595010206</v>
          </cell>
          <cell r="G2380">
            <v>58525</v>
          </cell>
        </row>
        <row r="2381">
          <cell r="E2381">
            <v>519595010207</v>
          </cell>
          <cell r="G2381">
            <v>45725</v>
          </cell>
        </row>
        <row r="2382">
          <cell r="E2382">
            <v>519595010208</v>
          </cell>
          <cell r="G2382">
            <v>270</v>
          </cell>
        </row>
        <row r="2383">
          <cell r="E2383">
            <v>519595010209</v>
          </cell>
          <cell r="G2383">
            <v>5729</v>
          </cell>
        </row>
        <row r="2384">
          <cell r="E2384">
            <v>519595010210</v>
          </cell>
          <cell r="G2384">
            <v>359721</v>
          </cell>
        </row>
        <row r="2385">
          <cell r="E2385">
            <v>5195950103</v>
          </cell>
          <cell r="G2385">
            <v>0</v>
          </cell>
        </row>
        <row r="2386">
          <cell r="E2386">
            <v>519595010301</v>
          </cell>
          <cell r="G2386">
            <v>0</v>
          </cell>
        </row>
        <row r="2387">
          <cell r="E2387">
            <v>5195950104</v>
          </cell>
          <cell r="G2387">
            <v>0</v>
          </cell>
        </row>
        <row r="2388">
          <cell r="E2388">
            <v>519595010401</v>
          </cell>
          <cell r="G2388">
            <v>0</v>
          </cell>
        </row>
        <row r="2389">
          <cell r="E2389">
            <v>519595010402</v>
          </cell>
          <cell r="G2389">
            <v>0</v>
          </cell>
        </row>
        <row r="2390">
          <cell r="E2390">
            <v>519595010403</v>
          </cell>
          <cell r="G2390">
            <v>0</v>
          </cell>
        </row>
        <row r="2391">
          <cell r="E2391">
            <v>5195950105</v>
          </cell>
          <cell r="G2391">
            <v>0</v>
          </cell>
        </row>
        <row r="2392">
          <cell r="E2392">
            <v>519595010501</v>
          </cell>
          <cell r="G2392">
            <v>0</v>
          </cell>
        </row>
        <row r="2393">
          <cell r="E2393">
            <v>519595010504</v>
          </cell>
          <cell r="G2393">
            <v>0</v>
          </cell>
        </row>
        <row r="2394">
          <cell r="E2394">
            <v>519595010505</v>
          </cell>
          <cell r="G2394">
            <v>0</v>
          </cell>
        </row>
        <row r="2395">
          <cell r="E2395">
            <v>5195950106</v>
          </cell>
          <cell r="G2395">
            <v>0</v>
          </cell>
        </row>
        <row r="2396">
          <cell r="E2396">
            <v>519595010601</v>
          </cell>
          <cell r="G2396">
            <v>0</v>
          </cell>
        </row>
        <row r="2397">
          <cell r="E2397">
            <v>51959502</v>
          </cell>
          <cell r="G2397">
            <v>0</v>
          </cell>
        </row>
        <row r="2398">
          <cell r="E2398">
            <v>5195950206</v>
          </cell>
          <cell r="G2398">
            <v>0</v>
          </cell>
        </row>
        <row r="2399">
          <cell r="E2399">
            <v>519595020601</v>
          </cell>
          <cell r="G2399">
            <v>0</v>
          </cell>
        </row>
        <row r="2400">
          <cell r="E2400">
            <v>51959504</v>
          </cell>
          <cell r="G2400">
            <v>0</v>
          </cell>
        </row>
        <row r="2401">
          <cell r="E2401">
            <v>5195950404</v>
          </cell>
          <cell r="G2401">
            <v>0</v>
          </cell>
        </row>
        <row r="2402">
          <cell r="E2402">
            <v>519595040402</v>
          </cell>
          <cell r="G2402">
            <v>0</v>
          </cell>
        </row>
        <row r="2403">
          <cell r="E2403">
            <v>51959505</v>
          </cell>
          <cell r="G2403">
            <v>0</v>
          </cell>
        </row>
        <row r="2404">
          <cell r="E2404">
            <v>5195950501</v>
          </cell>
          <cell r="G2404">
            <v>0</v>
          </cell>
        </row>
        <row r="2405">
          <cell r="E2405">
            <v>519595050101</v>
          </cell>
          <cell r="G2405">
            <v>0</v>
          </cell>
        </row>
        <row r="2406">
          <cell r="E2406">
            <v>51959506</v>
          </cell>
          <cell r="G2406">
            <v>0</v>
          </cell>
        </row>
        <row r="2407">
          <cell r="E2407">
            <v>5195950601</v>
          </cell>
          <cell r="G2407">
            <v>0</v>
          </cell>
        </row>
        <row r="2408">
          <cell r="E2408">
            <v>519595060101</v>
          </cell>
          <cell r="G2408">
            <v>0</v>
          </cell>
        </row>
        <row r="2409">
          <cell r="E2409">
            <v>5199</v>
          </cell>
          <cell r="G2409">
            <v>1505247</v>
          </cell>
        </row>
        <row r="2410">
          <cell r="E2410">
            <v>519905</v>
          </cell>
          <cell r="G2410">
            <v>84572</v>
          </cell>
        </row>
        <row r="2411">
          <cell r="E2411">
            <v>51990501</v>
          </cell>
          <cell r="G2411">
            <v>84572</v>
          </cell>
        </row>
        <row r="2412">
          <cell r="E2412">
            <v>5199050101</v>
          </cell>
          <cell r="G2412">
            <v>84572</v>
          </cell>
        </row>
        <row r="2413">
          <cell r="E2413">
            <v>519905010101</v>
          </cell>
          <cell r="G2413">
            <v>84572</v>
          </cell>
        </row>
        <row r="2414">
          <cell r="E2414">
            <v>519910</v>
          </cell>
          <cell r="G2414">
            <v>1420675</v>
          </cell>
        </row>
        <row r="2415">
          <cell r="E2415">
            <v>51991001</v>
          </cell>
          <cell r="G2415">
            <v>1420675</v>
          </cell>
        </row>
        <row r="2416">
          <cell r="E2416">
            <v>5199100101</v>
          </cell>
          <cell r="G2416">
            <v>1420675</v>
          </cell>
        </row>
        <row r="2417">
          <cell r="E2417">
            <v>519910010101</v>
          </cell>
          <cell r="G2417">
            <v>0</v>
          </cell>
        </row>
        <row r="2418">
          <cell r="E2418">
            <v>519910010102</v>
          </cell>
          <cell r="G2418">
            <v>0</v>
          </cell>
        </row>
        <row r="2419">
          <cell r="E2419">
            <v>519910010103</v>
          </cell>
          <cell r="G2419">
            <v>1212375</v>
          </cell>
        </row>
        <row r="2420">
          <cell r="E2420">
            <v>519910010104</v>
          </cell>
          <cell r="G2420">
            <v>52090</v>
          </cell>
        </row>
        <row r="2421">
          <cell r="E2421">
            <v>519910010105</v>
          </cell>
          <cell r="G2421">
            <v>149073</v>
          </cell>
        </row>
        <row r="2422">
          <cell r="E2422">
            <v>519910010106</v>
          </cell>
          <cell r="G2422">
            <v>7137</v>
          </cell>
        </row>
        <row r="2423">
          <cell r="E2423">
            <v>5199100102</v>
          </cell>
          <cell r="G2423">
            <v>0</v>
          </cell>
        </row>
        <row r="2424">
          <cell r="E2424">
            <v>519910010201</v>
          </cell>
          <cell r="G2424">
            <v>0</v>
          </cell>
        </row>
        <row r="2425">
          <cell r="E2425">
            <v>519915</v>
          </cell>
          <cell r="G2425">
            <v>0</v>
          </cell>
        </row>
        <row r="2426">
          <cell r="E2426">
            <v>51991501</v>
          </cell>
          <cell r="G2426">
            <v>0</v>
          </cell>
        </row>
        <row r="2427">
          <cell r="E2427">
            <v>5199150101</v>
          </cell>
          <cell r="G2427">
            <v>0</v>
          </cell>
        </row>
        <row r="2428">
          <cell r="E2428">
            <v>519915010101</v>
          </cell>
          <cell r="G2428">
            <v>0</v>
          </cell>
        </row>
        <row r="2429">
          <cell r="E2429">
            <v>52</v>
          </cell>
          <cell r="G2429">
            <v>0</v>
          </cell>
        </row>
        <row r="2430">
          <cell r="E2430">
            <v>5212</v>
          </cell>
          <cell r="G2430">
            <v>0</v>
          </cell>
        </row>
        <row r="2431">
          <cell r="E2431">
            <v>521201</v>
          </cell>
          <cell r="G2431">
            <v>0</v>
          </cell>
        </row>
        <row r="2432">
          <cell r="E2432">
            <v>52120101</v>
          </cell>
          <cell r="G2432">
            <v>0</v>
          </cell>
        </row>
        <row r="2433">
          <cell r="E2433">
            <v>5212010101</v>
          </cell>
          <cell r="G2433">
            <v>0</v>
          </cell>
        </row>
        <row r="2434">
          <cell r="E2434">
            <v>521201010101</v>
          </cell>
          <cell r="G2434">
            <v>0</v>
          </cell>
        </row>
        <row r="2435">
          <cell r="E2435">
            <v>53</v>
          </cell>
          <cell r="G2435">
            <v>1027033</v>
          </cell>
        </row>
        <row r="2436">
          <cell r="E2436">
            <v>5305</v>
          </cell>
          <cell r="G2436">
            <v>779406</v>
          </cell>
        </row>
        <row r="2437">
          <cell r="E2437">
            <v>530505</v>
          </cell>
          <cell r="G2437">
            <v>866</v>
          </cell>
        </row>
        <row r="2438">
          <cell r="E2438">
            <v>53050501</v>
          </cell>
          <cell r="G2438">
            <v>866</v>
          </cell>
        </row>
        <row r="2439">
          <cell r="E2439">
            <v>5305050101</v>
          </cell>
          <cell r="G2439">
            <v>866</v>
          </cell>
        </row>
        <row r="2440">
          <cell r="E2440">
            <v>530505010101</v>
          </cell>
          <cell r="G2440">
            <v>192</v>
          </cell>
        </row>
        <row r="2441">
          <cell r="E2441">
            <v>530505010102</v>
          </cell>
          <cell r="G2441">
            <v>674</v>
          </cell>
        </row>
        <row r="2442">
          <cell r="E2442">
            <v>530515</v>
          </cell>
          <cell r="G2442">
            <v>35901</v>
          </cell>
        </row>
        <row r="2443">
          <cell r="E2443">
            <v>53051501</v>
          </cell>
          <cell r="G2443">
            <v>35901</v>
          </cell>
        </row>
        <row r="2444">
          <cell r="E2444">
            <v>5305150101</v>
          </cell>
          <cell r="G2444">
            <v>35901</v>
          </cell>
        </row>
        <row r="2445">
          <cell r="E2445">
            <v>530515010101</v>
          </cell>
          <cell r="G2445">
            <v>12213</v>
          </cell>
        </row>
        <row r="2446">
          <cell r="E2446">
            <v>530515010102</v>
          </cell>
          <cell r="G2446">
            <v>23688</v>
          </cell>
        </row>
        <row r="2447">
          <cell r="E2447">
            <v>530520</v>
          </cell>
          <cell r="G2447">
            <v>742399</v>
          </cell>
        </row>
        <row r="2448">
          <cell r="E2448">
            <v>53052001</v>
          </cell>
          <cell r="G2448">
            <v>742399</v>
          </cell>
        </row>
        <row r="2449">
          <cell r="E2449">
            <v>5305200101</v>
          </cell>
          <cell r="G2449">
            <v>742399</v>
          </cell>
        </row>
        <row r="2450">
          <cell r="E2450">
            <v>530520010101</v>
          </cell>
          <cell r="G2450">
            <v>0</v>
          </cell>
        </row>
        <row r="2451">
          <cell r="E2451">
            <v>530520010102</v>
          </cell>
          <cell r="G2451">
            <v>733176</v>
          </cell>
        </row>
        <row r="2452">
          <cell r="E2452">
            <v>530520010103</v>
          </cell>
          <cell r="G2452">
            <v>9223</v>
          </cell>
        </row>
        <row r="2453">
          <cell r="E2453">
            <v>530525</v>
          </cell>
          <cell r="G2453">
            <v>240</v>
          </cell>
        </row>
        <row r="2454">
          <cell r="E2454">
            <v>53052501</v>
          </cell>
          <cell r="G2454">
            <v>240</v>
          </cell>
        </row>
        <row r="2455">
          <cell r="E2455">
            <v>5305250101</v>
          </cell>
          <cell r="G2455">
            <v>240</v>
          </cell>
        </row>
        <row r="2456">
          <cell r="E2456">
            <v>530525010101</v>
          </cell>
          <cell r="G2456">
            <v>240</v>
          </cell>
        </row>
        <row r="2457">
          <cell r="E2457">
            <v>5310</v>
          </cell>
          <cell r="G2457">
            <v>0</v>
          </cell>
        </row>
        <row r="2458">
          <cell r="E2458">
            <v>531005</v>
          </cell>
          <cell r="G2458">
            <v>0</v>
          </cell>
        </row>
        <row r="2459">
          <cell r="E2459">
            <v>53100501</v>
          </cell>
          <cell r="G2459">
            <v>0</v>
          </cell>
        </row>
        <row r="2460">
          <cell r="E2460">
            <v>5310050101</v>
          </cell>
          <cell r="G2460">
            <v>0</v>
          </cell>
        </row>
        <row r="2461">
          <cell r="E2461">
            <v>531005010101</v>
          </cell>
          <cell r="G2461">
            <v>0</v>
          </cell>
        </row>
        <row r="2462">
          <cell r="E2462">
            <v>5315</v>
          </cell>
          <cell r="G2462">
            <v>67759</v>
          </cell>
        </row>
        <row r="2463">
          <cell r="E2463">
            <v>531505</v>
          </cell>
          <cell r="G2463">
            <v>0</v>
          </cell>
        </row>
        <row r="2464">
          <cell r="E2464">
            <v>53150501</v>
          </cell>
          <cell r="G2464">
            <v>0</v>
          </cell>
        </row>
        <row r="2465">
          <cell r="E2465">
            <v>5315050101</v>
          </cell>
          <cell r="G2465">
            <v>0</v>
          </cell>
        </row>
        <row r="2466">
          <cell r="E2466">
            <v>531505010101</v>
          </cell>
          <cell r="G2466">
            <v>0</v>
          </cell>
        </row>
        <row r="2467">
          <cell r="E2467">
            <v>531515</v>
          </cell>
          <cell r="G2467">
            <v>24306</v>
          </cell>
        </row>
        <row r="2468">
          <cell r="E2468">
            <v>53151501</v>
          </cell>
          <cell r="G2468">
            <v>24306</v>
          </cell>
        </row>
        <row r="2469">
          <cell r="E2469">
            <v>5315150101</v>
          </cell>
          <cell r="G2469">
            <v>24306</v>
          </cell>
        </row>
        <row r="2470">
          <cell r="E2470">
            <v>531515010101</v>
          </cell>
          <cell r="G2470">
            <v>24306</v>
          </cell>
        </row>
        <row r="2471">
          <cell r="E2471">
            <v>531520</v>
          </cell>
          <cell r="G2471">
            <v>43453</v>
          </cell>
        </row>
        <row r="2472">
          <cell r="E2472">
            <v>53152001</v>
          </cell>
          <cell r="G2472">
            <v>43453</v>
          </cell>
        </row>
        <row r="2473">
          <cell r="E2473">
            <v>5315200101</v>
          </cell>
          <cell r="G2473">
            <v>43453</v>
          </cell>
        </row>
        <row r="2474">
          <cell r="E2474">
            <v>531520010101</v>
          </cell>
          <cell r="G2474">
            <v>263</v>
          </cell>
        </row>
        <row r="2475">
          <cell r="E2475">
            <v>531520010102</v>
          </cell>
          <cell r="G2475">
            <v>23613</v>
          </cell>
        </row>
        <row r="2476">
          <cell r="E2476">
            <v>531520010103</v>
          </cell>
          <cell r="G2476">
            <v>0</v>
          </cell>
        </row>
        <row r="2477">
          <cell r="E2477">
            <v>531520010104</v>
          </cell>
          <cell r="G2477">
            <v>0</v>
          </cell>
        </row>
        <row r="2478">
          <cell r="E2478">
            <v>531520010105</v>
          </cell>
          <cell r="G2478">
            <v>862</v>
          </cell>
        </row>
        <row r="2479">
          <cell r="E2479">
            <v>531520010106</v>
          </cell>
          <cell r="G2479">
            <v>18715</v>
          </cell>
        </row>
        <row r="2480">
          <cell r="E2480">
            <v>5395</v>
          </cell>
          <cell r="G2480">
            <v>179868</v>
          </cell>
        </row>
        <row r="2481">
          <cell r="E2481">
            <v>539510</v>
          </cell>
          <cell r="G2481">
            <v>25500</v>
          </cell>
        </row>
        <row r="2482">
          <cell r="E2482">
            <v>53951001</v>
          </cell>
          <cell r="G2482">
            <v>25500</v>
          </cell>
        </row>
        <row r="2483">
          <cell r="E2483">
            <v>5395100101</v>
          </cell>
          <cell r="G2483">
            <v>25500</v>
          </cell>
        </row>
        <row r="2484">
          <cell r="E2484">
            <v>539510010101</v>
          </cell>
          <cell r="G2484">
            <v>25500</v>
          </cell>
        </row>
        <row r="2485">
          <cell r="E2485">
            <v>539520</v>
          </cell>
          <cell r="G2485">
            <v>98307</v>
          </cell>
        </row>
        <row r="2486">
          <cell r="E2486">
            <v>53952001</v>
          </cell>
          <cell r="G2486">
            <v>98307</v>
          </cell>
        </row>
        <row r="2487">
          <cell r="E2487">
            <v>5395200101</v>
          </cell>
          <cell r="G2487">
            <v>98307</v>
          </cell>
        </row>
        <row r="2488">
          <cell r="E2488">
            <v>539520010101</v>
          </cell>
          <cell r="G2488">
            <v>0</v>
          </cell>
        </row>
        <row r="2489">
          <cell r="E2489">
            <v>539520010102</v>
          </cell>
          <cell r="G2489">
            <v>91260</v>
          </cell>
        </row>
        <row r="2490">
          <cell r="E2490">
            <v>539520010103</v>
          </cell>
          <cell r="G2490">
            <v>7047</v>
          </cell>
        </row>
        <row r="2491">
          <cell r="E2491">
            <v>539525</v>
          </cell>
          <cell r="G2491">
            <v>52800</v>
          </cell>
        </row>
        <row r="2492">
          <cell r="E2492">
            <v>53952501</v>
          </cell>
          <cell r="G2492">
            <v>52800</v>
          </cell>
        </row>
        <row r="2493">
          <cell r="E2493">
            <v>5395250101</v>
          </cell>
          <cell r="G2493">
            <v>52800</v>
          </cell>
        </row>
        <row r="2494">
          <cell r="E2494">
            <v>539525010101</v>
          </cell>
          <cell r="G2494">
            <v>52800</v>
          </cell>
        </row>
        <row r="2495">
          <cell r="E2495">
            <v>539595</v>
          </cell>
          <cell r="G2495">
            <v>3261</v>
          </cell>
        </row>
        <row r="2496">
          <cell r="E2496">
            <v>53959501</v>
          </cell>
          <cell r="G2496">
            <v>3261</v>
          </cell>
        </row>
        <row r="2497">
          <cell r="E2497">
            <v>5395950101</v>
          </cell>
          <cell r="G2497">
            <v>3261</v>
          </cell>
        </row>
        <row r="2498">
          <cell r="E2498">
            <v>539595010101</v>
          </cell>
          <cell r="G2498">
            <v>849</v>
          </cell>
        </row>
        <row r="2499">
          <cell r="E2499">
            <v>539595010102</v>
          </cell>
          <cell r="G2499">
            <v>2412</v>
          </cell>
        </row>
        <row r="2500">
          <cell r="E2500">
            <v>53959502</v>
          </cell>
          <cell r="G2500">
            <v>0</v>
          </cell>
        </row>
        <row r="2501">
          <cell r="E2501">
            <v>5395950201</v>
          </cell>
          <cell r="G2501">
            <v>0</v>
          </cell>
        </row>
        <row r="2502">
          <cell r="E2502">
            <v>539595020101</v>
          </cell>
          <cell r="G2502">
            <v>0</v>
          </cell>
        </row>
        <row r="2503">
          <cell r="E2503">
            <v>54</v>
          </cell>
          <cell r="G2503">
            <v>315378</v>
          </cell>
        </row>
        <row r="2504">
          <cell r="E2504">
            <v>5405</v>
          </cell>
          <cell r="G2504">
            <v>315378</v>
          </cell>
        </row>
        <row r="2505">
          <cell r="E2505">
            <v>540505</v>
          </cell>
          <cell r="G2505">
            <v>315378</v>
          </cell>
        </row>
        <row r="2506">
          <cell r="E2506">
            <v>54050501</v>
          </cell>
          <cell r="G2506">
            <v>315378</v>
          </cell>
        </row>
        <row r="2507">
          <cell r="E2507">
            <v>5405050101</v>
          </cell>
          <cell r="G2507">
            <v>313329</v>
          </cell>
        </row>
        <row r="2508">
          <cell r="E2508">
            <v>540505010101</v>
          </cell>
          <cell r="G2508">
            <v>284845</v>
          </cell>
        </row>
        <row r="2509">
          <cell r="E2509">
            <v>540505010102</v>
          </cell>
          <cell r="G2509">
            <v>28484</v>
          </cell>
        </row>
        <row r="2510">
          <cell r="E2510">
            <v>5405050102</v>
          </cell>
          <cell r="G2510">
            <v>2049</v>
          </cell>
        </row>
        <row r="2511">
          <cell r="E2511">
            <v>540505010201</v>
          </cell>
          <cell r="G2511">
            <v>5268</v>
          </cell>
        </row>
        <row r="2512">
          <cell r="E2512">
            <v>540505010202</v>
          </cell>
          <cell r="G2512">
            <v>57778</v>
          </cell>
        </row>
        <row r="2513">
          <cell r="E2513">
            <v>540505010203</v>
          </cell>
          <cell r="G2513">
            <v>38855</v>
          </cell>
        </row>
        <row r="2514">
          <cell r="E2514">
            <v>540505010204</v>
          </cell>
          <cell r="G2514">
            <v>1958</v>
          </cell>
        </row>
        <row r="2515">
          <cell r="E2515">
            <v>540505010205</v>
          </cell>
          <cell r="G2515">
            <v>-51760</v>
          </cell>
        </row>
        <row r="2516">
          <cell r="E2516">
            <v>540505010206</v>
          </cell>
          <cell r="G2516">
            <v>-50050</v>
          </cell>
        </row>
        <row r="2517">
          <cell r="E2517">
            <v>6</v>
          </cell>
          <cell r="G2517">
            <v>330400987</v>
          </cell>
        </row>
        <row r="2518">
          <cell r="E2518">
            <v>61</v>
          </cell>
          <cell r="G2518">
            <v>330400987</v>
          </cell>
        </row>
        <row r="2519">
          <cell r="E2519">
            <v>6165</v>
          </cell>
          <cell r="G2519">
            <v>330400987</v>
          </cell>
        </row>
        <row r="2520">
          <cell r="E2520">
            <v>616565</v>
          </cell>
          <cell r="G2520">
            <v>329299986</v>
          </cell>
        </row>
        <row r="2521">
          <cell r="E2521">
            <v>61656501</v>
          </cell>
          <cell r="G2521">
            <v>78427035</v>
          </cell>
        </row>
        <row r="2522">
          <cell r="E2522">
            <v>6165650102</v>
          </cell>
          <cell r="G2522">
            <v>78427035</v>
          </cell>
        </row>
        <row r="2523">
          <cell r="E2523">
            <v>616565010201</v>
          </cell>
          <cell r="G2523">
            <v>49237973</v>
          </cell>
        </row>
        <row r="2524">
          <cell r="E2524">
            <v>616565010202</v>
          </cell>
          <cell r="G2524">
            <v>4166489</v>
          </cell>
        </row>
        <row r="2525">
          <cell r="E2525">
            <v>616565010203</v>
          </cell>
          <cell r="G2525">
            <v>25022573</v>
          </cell>
        </row>
        <row r="2526">
          <cell r="E2526">
            <v>616565010204</v>
          </cell>
          <cell r="G2526">
            <v>0</v>
          </cell>
        </row>
        <row r="2527">
          <cell r="E2527">
            <v>61656502</v>
          </cell>
          <cell r="G2527">
            <v>243293723</v>
          </cell>
        </row>
        <row r="2528">
          <cell r="E2528">
            <v>6165650201</v>
          </cell>
          <cell r="G2528">
            <v>40879368</v>
          </cell>
        </row>
        <row r="2529">
          <cell r="E2529">
            <v>616565020101</v>
          </cell>
          <cell r="G2529">
            <v>13925234</v>
          </cell>
        </row>
        <row r="2530">
          <cell r="E2530">
            <v>616565020102</v>
          </cell>
          <cell r="G2530">
            <v>26954134</v>
          </cell>
        </row>
        <row r="2531">
          <cell r="E2531">
            <v>6165650202</v>
          </cell>
          <cell r="G2531">
            <v>90329487</v>
          </cell>
        </row>
        <row r="2532">
          <cell r="E2532">
            <v>616565020201</v>
          </cell>
          <cell r="G2532">
            <v>27123885</v>
          </cell>
        </row>
        <row r="2533">
          <cell r="E2533">
            <v>616565020202</v>
          </cell>
          <cell r="G2533">
            <v>7000648</v>
          </cell>
        </row>
        <row r="2534">
          <cell r="E2534">
            <v>616565020203</v>
          </cell>
          <cell r="G2534">
            <v>42878707</v>
          </cell>
        </row>
        <row r="2535">
          <cell r="E2535">
            <v>616565020204</v>
          </cell>
          <cell r="G2535">
            <v>12067786</v>
          </cell>
        </row>
        <row r="2536">
          <cell r="E2536">
            <v>616565020205</v>
          </cell>
          <cell r="G2536">
            <v>1258461</v>
          </cell>
        </row>
        <row r="2537">
          <cell r="E2537">
            <v>616565020206</v>
          </cell>
          <cell r="G2537">
            <v>0</v>
          </cell>
        </row>
        <row r="2538">
          <cell r="E2538">
            <v>6165650203</v>
          </cell>
          <cell r="G2538">
            <v>88199818</v>
          </cell>
        </row>
        <row r="2539">
          <cell r="E2539">
            <v>616565020301</v>
          </cell>
          <cell r="G2539">
            <v>18721</v>
          </cell>
        </row>
        <row r="2540">
          <cell r="E2540">
            <v>616565020302</v>
          </cell>
          <cell r="G2540">
            <v>295661</v>
          </cell>
        </row>
        <row r="2541">
          <cell r="E2541">
            <v>616565020303</v>
          </cell>
          <cell r="G2541">
            <v>980</v>
          </cell>
        </row>
        <row r="2542">
          <cell r="E2542">
            <v>616565020304</v>
          </cell>
          <cell r="G2542">
            <v>86432213</v>
          </cell>
        </row>
        <row r="2543">
          <cell r="E2543">
            <v>616565020305</v>
          </cell>
          <cell r="G2543">
            <v>1452243</v>
          </cell>
        </row>
        <row r="2544">
          <cell r="E2544">
            <v>6165650205</v>
          </cell>
          <cell r="G2544">
            <v>22370655</v>
          </cell>
        </row>
        <row r="2545">
          <cell r="E2545">
            <v>616565020501</v>
          </cell>
          <cell r="G2545">
            <v>12451749</v>
          </cell>
        </row>
        <row r="2546">
          <cell r="E2546">
            <v>616565020502</v>
          </cell>
          <cell r="G2546">
            <v>9918906</v>
          </cell>
        </row>
        <row r="2547">
          <cell r="E2547">
            <v>6165650206</v>
          </cell>
          <cell r="G2547">
            <v>1514395</v>
          </cell>
        </row>
        <row r="2548">
          <cell r="E2548">
            <v>616565020601</v>
          </cell>
          <cell r="G2548">
            <v>430753</v>
          </cell>
        </row>
        <row r="2549">
          <cell r="E2549">
            <v>616565020602</v>
          </cell>
          <cell r="G2549">
            <v>1083642</v>
          </cell>
        </row>
        <row r="2550">
          <cell r="E2550">
            <v>61656504</v>
          </cell>
          <cell r="G2550">
            <v>7579228</v>
          </cell>
        </row>
        <row r="2551">
          <cell r="E2551">
            <v>6165650401</v>
          </cell>
          <cell r="G2551">
            <v>7579228</v>
          </cell>
        </row>
        <row r="2552">
          <cell r="E2552">
            <v>616565040101</v>
          </cell>
          <cell r="G2552">
            <v>7577193</v>
          </cell>
        </row>
        <row r="2553">
          <cell r="E2553">
            <v>616565040102</v>
          </cell>
          <cell r="G2553">
            <v>2035</v>
          </cell>
        </row>
        <row r="2554">
          <cell r="E2554">
            <v>61656505</v>
          </cell>
          <cell r="G2554">
            <v>0</v>
          </cell>
        </row>
        <row r="2555">
          <cell r="E2555">
            <v>6165650501</v>
          </cell>
          <cell r="G2555">
            <v>0</v>
          </cell>
        </row>
        <row r="2556">
          <cell r="E2556">
            <v>616565050101</v>
          </cell>
          <cell r="G2556">
            <v>0</v>
          </cell>
        </row>
        <row r="2557">
          <cell r="E2557">
            <v>616565050102</v>
          </cell>
          <cell r="G2557">
            <v>0</v>
          </cell>
        </row>
        <row r="2558">
          <cell r="E2558">
            <v>616565050103</v>
          </cell>
          <cell r="G2558">
            <v>0</v>
          </cell>
        </row>
        <row r="2559">
          <cell r="E2559">
            <v>616575</v>
          </cell>
          <cell r="G2559">
            <v>208103</v>
          </cell>
        </row>
        <row r="2560">
          <cell r="E2560">
            <v>61657502</v>
          </cell>
          <cell r="G2560">
            <v>208103</v>
          </cell>
        </row>
        <row r="2561">
          <cell r="E2561">
            <v>6165750201</v>
          </cell>
          <cell r="G2561">
            <v>135885</v>
          </cell>
        </row>
        <row r="2562">
          <cell r="E2562">
            <v>616575020101</v>
          </cell>
          <cell r="G2562">
            <v>13478</v>
          </cell>
        </row>
        <row r="2563">
          <cell r="E2563">
            <v>616575020102</v>
          </cell>
          <cell r="G2563">
            <v>-9842</v>
          </cell>
        </row>
        <row r="2564">
          <cell r="E2564">
            <v>616575020103</v>
          </cell>
          <cell r="G2564">
            <v>80287</v>
          </cell>
        </row>
        <row r="2565">
          <cell r="E2565">
            <v>616575020104</v>
          </cell>
          <cell r="G2565">
            <v>957</v>
          </cell>
        </row>
        <row r="2566">
          <cell r="E2566">
            <v>616575020105</v>
          </cell>
          <cell r="G2566">
            <v>-13787</v>
          </cell>
        </row>
        <row r="2567">
          <cell r="E2567">
            <v>616575020106</v>
          </cell>
          <cell r="G2567">
            <v>64792</v>
          </cell>
        </row>
        <row r="2568">
          <cell r="E2568">
            <v>6165750202</v>
          </cell>
          <cell r="G2568">
            <v>58277</v>
          </cell>
        </row>
        <row r="2569">
          <cell r="E2569">
            <v>616575020201</v>
          </cell>
          <cell r="G2569">
            <v>41165</v>
          </cell>
        </row>
        <row r="2570">
          <cell r="E2570">
            <v>616575020202</v>
          </cell>
          <cell r="G2570">
            <v>6833</v>
          </cell>
        </row>
        <row r="2571">
          <cell r="E2571">
            <v>616575020203</v>
          </cell>
          <cell r="G2571">
            <v>9168</v>
          </cell>
        </row>
        <row r="2572">
          <cell r="E2572">
            <v>616575020204</v>
          </cell>
          <cell r="G2572">
            <v>1111</v>
          </cell>
        </row>
        <row r="2573">
          <cell r="E2573">
            <v>6165750204</v>
          </cell>
          <cell r="G2573">
            <v>18096</v>
          </cell>
        </row>
        <row r="2574">
          <cell r="E2574">
            <v>616575020401</v>
          </cell>
          <cell r="G2574">
            <v>12528</v>
          </cell>
        </row>
        <row r="2575">
          <cell r="E2575">
            <v>616575020402</v>
          </cell>
          <cell r="G2575">
            <v>5568</v>
          </cell>
        </row>
        <row r="2576">
          <cell r="E2576">
            <v>6165750205</v>
          </cell>
          <cell r="G2576">
            <v>-4155</v>
          </cell>
        </row>
        <row r="2577">
          <cell r="E2577">
            <v>616575020501</v>
          </cell>
          <cell r="G2577">
            <v>-4155</v>
          </cell>
        </row>
        <row r="2578">
          <cell r="E2578">
            <v>616575020502</v>
          </cell>
          <cell r="G2578">
            <v>0</v>
          </cell>
        </row>
        <row r="2579">
          <cell r="E2579">
            <v>616580</v>
          </cell>
          <cell r="G2579">
            <v>892898</v>
          </cell>
        </row>
        <row r="2580">
          <cell r="E2580">
            <v>61658001</v>
          </cell>
          <cell r="G2580">
            <v>83851</v>
          </cell>
        </row>
        <row r="2581">
          <cell r="E2581">
            <v>6165800101</v>
          </cell>
          <cell r="G2581">
            <v>83851</v>
          </cell>
        </row>
        <row r="2582">
          <cell r="E2582">
            <v>616580010101</v>
          </cell>
          <cell r="G2582">
            <v>83851</v>
          </cell>
        </row>
        <row r="2583">
          <cell r="E2583">
            <v>61658002</v>
          </cell>
          <cell r="G2583">
            <v>809047</v>
          </cell>
        </row>
        <row r="2584">
          <cell r="E2584">
            <v>6165800201</v>
          </cell>
          <cell r="G2584">
            <v>809047</v>
          </cell>
        </row>
        <row r="2585">
          <cell r="E2585">
            <v>616580020101</v>
          </cell>
          <cell r="G2585">
            <v>809047</v>
          </cell>
        </row>
        <row r="2586">
          <cell r="E2586">
            <v>616585</v>
          </cell>
          <cell r="G2586">
            <v>0</v>
          </cell>
        </row>
        <row r="2587">
          <cell r="E2587">
            <v>61658502</v>
          </cell>
          <cell r="G2587">
            <v>0</v>
          </cell>
        </row>
        <row r="2588">
          <cell r="E2588">
            <v>6165850201</v>
          </cell>
          <cell r="G2588">
            <v>0</v>
          </cell>
        </row>
        <row r="2589">
          <cell r="E2589">
            <v>616585020101</v>
          </cell>
          <cell r="G2589">
            <v>0</v>
          </cell>
        </row>
        <row r="2590">
          <cell r="E2590">
            <v>616595</v>
          </cell>
          <cell r="G2590">
            <v>0</v>
          </cell>
        </row>
        <row r="2591">
          <cell r="E2591">
            <v>61659501</v>
          </cell>
          <cell r="G2591">
            <v>0</v>
          </cell>
        </row>
        <row r="2592">
          <cell r="E2592">
            <v>6165950101</v>
          </cell>
          <cell r="G2592">
            <v>0</v>
          </cell>
        </row>
        <row r="2593">
          <cell r="E2593">
            <v>616595010101</v>
          </cell>
          <cell r="G2593">
            <v>0</v>
          </cell>
        </row>
        <row r="2594">
          <cell r="E2594">
            <v>616595010102</v>
          </cell>
          <cell r="G2594">
            <v>0</v>
          </cell>
        </row>
        <row r="2595">
          <cell r="E2595">
            <v>61659595</v>
          </cell>
          <cell r="G2595">
            <v>0</v>
          </cell>
        </row>
        <row r="2596">
          <cell r="E2596">
            <v>6165959501</v>
          </cell>
          <cell r="G2596">
            <v>0</v>
          </cell>
        </row>
        <row r="2597">
          <cell r="E2597">
            <v>616595950102</v>
          </cell>
          <cell r="G2597">
            <v>0</v>
          </cell>
        </row>
        <row r="2598">
          <cell r="E2598">
            <v>616595950104</v>
          </cell>
          <cell r="G2598">
            <v>0</v>
          </cell>
        </row>
        <row r="2599">
          <cell r="E2599">
            <v>616595950105</v>
          </cell>
          <cell r="G2599">
            <v>0</v>
          </cell>
        </row>
        <row r="2600">
          <cell r="E2600">
            <v>616595950106</v>
          </cell>
          <cell r="G2600">
            <v>0</v>
          </cell>
        </row>
        <row r="2601">
          <cell r="E2601">
            <v>8</v>
          </cell>
          <cell r="G2601">
            <v>0</v>
          </cell>
        </row>
        <row r="2602">
          <cell r="E2602">
            <v>81</v>
          </cell>
          <cell r="G2602">
            <v>0</v>
          </cell>
        </row>
        <row r="2603">
          <cell r="E2603">
            <v>8195</v>
          </cell>
          <cell r="G2603">
            <v>0</v>
          </cell>
        </row>
        <row r="2604">
          <cell r="E2604">
            <v>819501</v>
          </cell>
          <cell r="G2604">
            <v>0</v>
          </cell>
        </row>
        <row r="2605">
          <cell r="E2605">
            <v>81950101</v>
          </cell>
          <cell r="G2605">
            <v>0</v>
          </cell>
        </row>
        <row r="2606">
          <cell r="E2606">
            <v>8195010101</v>
          </cell>
          <cell r="G2606">
            <v>0</v>
          </cell>
        </row>
        <row r="2607">
          <cell r="E2607">
            <v>819501010101</v>
          </cell>
          <cell r="G2607">
            <v>0</v>
          </cell>
        </row>
        <row r="2608">
          <cell r="E2608">
            <v>82</v>
          </cell>
          <cell r="G2608">
            <v>1719945</v>
          </cell>
        </row>
        <row r="2609">
          <cell r="E2609">
            <v>8215</v>
          </cell>
          <cell r="G2609">
            <v>1719945</v>
          </cell>
        </row>
        <row r="2610">
          <cell r="E2610">
            <v>821505</v>
          </cell>
          <cell r="G2610">
            <v>1719945</v>
          </cell>
        </row>
        <row r="2611">
          <cell r="E2611">
            <v>82150501</v>
          </cell>
          <cell r="G2611">
            <v>1719945</v>
          </cell>
        </row>
        <row r="2612">
          <cell r="E2612">
            <v>8215050101</v>
          </cell>
          <cell r="G2612">
            <v>1719945</v>
          </cell>
        </row>
        <row r="2613">
          <cell r="E2613">
            <v>821505010101</v>
          </cell>
          <cell r="G2613">
            <v>0</v>
          </cell>
        </row>
        <row r="2614">
          <cell r="E2614">
            <v>821505010102</v>
          </cell>
          <cell r="G2614">
            <v>142959</v>
          </cell>
        </row>
        <row r="2615">
          <cell r="E2615">
            <v>821505010103</v>
          </cell>
          <cell r="G2615">
            <v>0</v>
          </cell>
        </row>
        <row r="2616">
          <cell r="E2616">
            <v>821505010104</v>
          </cell>
          <cell r="G2616">
            <v>1076</v>
          </cell>
        </row>
        <row r="2617">
          <cell r="E2617">
            <v>821505010105</v>
          </cell>
          <cell r="G2617">
            <v>0</v>
          </cell>
        </row>
        <row r="2618">
          <cell r="E2618">
            <v>821505010106</v>
          </cell>
          <cell r="G2618">
            <v>0</v>
          </cell>
        </row>
        <row r="2619">
          <cell r="E2619">
            <v>821505010107</v>
          </cell>
          <cell r="G2619">
            <v>0</v>
          </cell>
        </row>
        <row r="2620">
          <cell r="E2620">
            <v>821505010108</v>
          </cell>
          <cell r="G2620">
            <v>0</v>
          </cell>
        </row>
        <row r="2621">
          <cell r="E2621">
            <v>821505010109</v>
          </cell>
          <cell r="G2621">
            <v>0</v>
          </cell>
        </row>
        <row r="2622">
          <cell r="E2622">
            <v>821505010110</v>
          </cell>
          <cell r="G2622">
            <v>0</v>
          </cell>
        </row>
        <row r="2623">
          <cell r="E2623">
            <v>821505010111</v>
          </cell>
          <cell r="G2623">
            <v>0</v>
          </cell>
        </row>
        <row r="2624">
          <cell r="E2624">
            <v>821505010112</v>
          </cell>
          <cell r="G2624">
            <v>32121</v>
          </cell>
        </row>
        <row r="2625">
          <cell r="E2625">
            <v>821505010113</v>
          </cell>
          <cell r="G2625">
            <v>0</v>
          </cell>
        </row>
        <row r="2626">
          <cell r="E2626">
            <v>821505010114</v>
          </cell>
          <cell r="G2626">
            <v>3955</v>
          </cell>
        </row>
        <row r="2627">
          <cell r="E2627">
            <v>821505010115</v>
          </cell>
          <cell r="G2627">
            <v>279690</v>
          </cell>
        </row>
        <row r="2628">
          <cell r="E2628">
            <v>821505010116</v>
          </cell>
          <cell r="G2628">
            <v>302066</v>
          </cell>
        </row>
        <row r="2629">
          <cell r="E2629">
            <v>821505010117</v>
          </cell>
          <cell r="G2629">
            <v>0</v>
          </cell>
        </row>
        <row r="2630">
          <cell r="E2630">
            <v>821505010118</v>
          </cell>
          <cell r="G2630">
            <v>13834</v>
          </cell>
        </row>
        <row r="2631">
          <cell r="E2631">
            <v>821505010119</v>
          </cell>
          <cell r="G2631">
            <v>0</v>
          </cell>
        </row>
        <row r="2632">
          <cell r="E2632">
            <v>821505010120</v>
          </cell>
          <cell r="G2632">
            <v>0</v>
          </cell>
        </row>
        <row r="2633">
          <cell r="E2633">
            <v>821505010121</v>
          </cell>
          <cell r="G2633">
            <v>165948</v>
          </cell>
        </row>
        <row r="2634">
          <cell r="E2634">
            <v>821505010122</v>
          </cell>
          <cell r="G2634">
            <v>3599</v>
          </cell>
        </row>
        <row r="2635">
          <cell r="E2635">
            <v>821505010123</v>
          </cell>
          <cell r="G2635">
            <v>99690</v>
          </cell>
        </row>
        <row r="2636">
          <cell r="E2636">
            <v>821505010124</v>
          </cell>
          <cell r="G2636">
            <v>0</v>
          </cell>
        </row>
        <row r="2637">
          <cell r="E2637">
            <v>821505010125</v>
          </cell>
          <cell r="G2637">
            <v>47411</v>
          </cell>
        </row>
        <row r="2638">
          <cell r="E2638">
            <v>821505010126</v>
          </cell>
          <cell r="G2638">
            <v>0</v>
          </cell>
        </row>
        <row r="2639">
          <cell r="E2639">
            <v>821505010127</v>
          </cell>
          <cell r="G2639">
            <v>239055</v>
          </cell>
        </row>
        <row r="2640">
          <cell r="E2640">
            <v>821505010128</v>
          </cell>
          <cell r="G2640">
            <v>0</v>
          </cell>
        </row>
        <row r="2641">
          <cell r="E2641">
            <v>821505010129</v>
          </cell>
          <cell r="G2641">
            <v>0</v>
          </cell>
        </row>
        <row r="2642">
          <cell r="E2642">
            <v>821505010130</v>
          </cell>
          <cell r="G2642">
            <v>0</v>
          </cell>
        </row>
        <row r="2643">
          <cell r="E2643">
            <v>821505010131</v>
          </cell>
          <cell r="G2643">
            <v>0</v>
          </cell>
        </row>
        <row r="2644">
          <cell r="E2644">
            <v>821505010132</v>
          </cell>
          <cell r="G2644">
            <v>0</v>
          </cell>
        </row>
        <row r="2645">
          <cell r="E2645">
            <v>821505010133</v>
          </cell>
          <cell r="G2645">
            <v>118949</v>
          </cell>
        </row>
        <row r="2646">
          <cell r="E2646">
            <v>821505010134</v>
          </cell>
          <cell r="G2646">
            <v>73206</v>
          </cell>
        </row>
        <row r="2647">
          <cell r="E2647">
            <v>821505010135</v>
          </cell>
          <cell r="G2647">
            <v>729</v>
          </cell>
        </row>
        <row r="2648">
          <cell r="E2648">
            <v>821505010136</v>
          </cell>
          <cell r="G2648">
            <v>0</v>
          </cell>
        </row>
        <row r="2649">
          <cell r="E2649">
            <v>821505010137</v>
          </cell>
          <cell r="G2649">
            <v>473</v>
          </cell>
        </row>
        <row r="2650">
          <cell r="E2650">
            <v>821505010138</v>
          </cell>
          <cell r="G2650">
            <v>72740</v>
          </cell>
        </row>
        <row r="2651">
          <cell r="E2651">
            <v>821505010139</v>
          </cell>
          <cell r="G2651">
            <v>104531</v>
          </cell>
        </row>
        <row r="2652">
          <cell r="E2652">
            <v>821505010140</v>
          </cell>
          <cell r="G2652">
            <v>60</v>
          </cell>
        </row>
        <row r="2653">
          <cell r="E2653">
            <v>821505010141</v>
          </cell>
          <cell r="G2653">
            <v>340</v>
          </cell>
        </row>
        <row r="2654">
          <cell r="E2654">
            <v>821505010142</v>
          </cell>
          <cell r="G2654">
            <v>19</v>
          </cell>
        </row>
        <row r="2655">
          <cell r="E2655">
            <v>821505010143</v>
          </cell>
          <cell r="G2655">
            <v>17494</v>
          </cell>
        </row>
        <row r="2656">
          <cell r="E2656">
            <v>8215050102</v>
          </cell>
          <cell r="G2656">
            <v>0</v>
          </cell>
        </row>
        <row r="2657">
          <cell r="E2657">
            <v>821505010201</v>
          </cell>
          <cell r="G2657">
            <v>0</v>
          </cell>
        </row>
        <row r="2658">
          <cell r="E2658">
            <v>83</v>
          </cell>
          <cell r="G2658">
            <v>16624786</v>
          </cell>
        </row>
        <row r="2659">
          <cell r="E2659">
            <v>8315</v>
          </cell>
          <cell r="G2659">
            <v>1153656</v>
          </cell>
        </row>
        <row r="2660">
          <cell r="E2660">
            <v>831528</v>
          </cell>
          <cell r="G2660">
            <v>1056259</v>
          </cell>
        </row>
        <row r="2661">
          <cell r="E2661">
            <v>83152801</v>
          </cell>
          <cell r="G2661">
            <v>1056259</v>
          </cell>
        </row>
        <row r="2662">
          <cell r="E2662">
            <v>8315280101</v>
          </cell>
          <cell r="G2662">
            <v>774274</v>
          </cell>
        </row>
        <row r="2663">
          <cell r="E2663">
            <v>831528010101</v>
          </cell>
          <cell r="G2663">
            <v>486224</v>
          </cell>
        </row>
        <row r="2664">
          <cell r="E2664">
            <v>831528010102</v>
          </cell>
          <cell r="G2664">
            <v>288050</v>
          </cell>
        </row>
        <row r="2665">
          <cell r="E2665">
            <v>8315280102</v>
          </cell>
          <cell r="G2665">
            <v>279319</v>
          </cell>
        </row>
        <row r="2666">
          <cell r="E2666">
            <v>831528010201</v>
          </cell>
          <cell r="G2666">
            <v>191902</v>
          </cell>
        </row>
        <row r="2667">
          <cell r="E2667">
            <v>831528010202</v>
          </cell>
          <cell r="G2667">
            <v>87417</v>
          </cell>
        </row>
        <row r="2668">
          <cell r="E2668">
            <v>8315280103</v>
          </cell>
          <cell r="G2668">
            <v>1177</v>
          </cell>
        </row>
        <row r="2669">
          <cell r="E2669">
            <v>831528010301</v>
          </cell>
          <cell r="G2669">
            <v>631</v>
          </cell>
        </row>
        <row r="2670">
          <cell r="E2670">
            <v>831528010302</v>
          </cell>
          <cell r="G2670">
            <v>546</v>
          </cell>
        </row>
        <row r="2671">
          <cell r="E2671">
            <v>8315280105</v>
          </cell>
          <cell r="G2671">
            <v>1489</v>
          </cell>
        </row>
        <row r="2672">
          <cell r="E2672">
            <v>831528010501</v>
          </cell>
          <cell r="G2672">
            <v>1012</v>
          </cell>
        </row>
        <row r="2673">
          <cell r="E2673">
            <v>831528010502</v>
          </cell>
          <cell r="G2673">
            <v>477</v>
          </cell>
        </row>
        <row r="2674">
          <cell r="E2674">
            <v>83152805</v>
          </cell>
          <cell r="G2674">
            <v>0</v>
          </cell>
        </row>
        <row r="2675">
          <cell r="E2675">
            <v>8315280504</v>
          </cell>
          <cell r="G2675">
            <v>0</v>
          </cell>
        </row>
        <row r="2676">
          <cell r="E2676">
            <v>831528050401</v>
          </cell>
          <cell r="G2676">
            <v>0</v>
          </cell>
        </row>
        <row r="2677">
          <cell r="E2677">
            <v>831528050402</v>
          </cell>
          <cell r="G2677">
            <v>0</v>
          </cell>
        </row>
        <row r="2678">
          <cell r="E2678">
            <v>831530</v>
          </cell>
          <cell r="G2678">
            <v>97397</v>
          </cell>
        </row>
        <row r="2679">
          <cell r="E2679">
            <v>83153001</v>
          </cell>
          <cell r="G2679">
            <v>97397</v>
          </cell>
        </row>
        <row r="2680">
          <cell r="E2680">
            <v>8315300101</v>
          </cell>
          <cell r="G2680">
            <v>68678</v>
          </cell>
        </row>
        <row r="2681">
          <cell r="E2681">
            <v>831530010101</v>
          </cell>
          <cell r="G2681">
            <v>52931</v>
          </cell>
        </row>
        <row r="2682">
          <cell r="E2682">
            <v>831530010102</v>
          </cell>
          <cell r="G2682">
            <v>15747</v>
          </cell>
        </row>
        <row r="2683">
          <cell r="E2683">
            <v>8315300102</v>
          </cell>
          <cell r="G2683">
            <v>28719</v>
          </cell>
        </row>
        <row r="2684">
          <cell r="E2684">
            <v>831530010201</v>
          </cell>
          <cell r="G2684">
            <v>21999</v>
          </cell>
        </row>
        <row r="2685">
          <cell r="E2685">
            <v>831530010202</v>
          </cell>
          <cell r="G2685">
            <v>6720</v>
          </cell>
        </row>
        <row r="2686">
          <cell r="E2686">
            <v>8335</v>
          </cell>
          <cell r="G2686">
            <v>1704754</v>
          </cell>
        </row>
        <row r="2687">
          <cell r="E2687">
            <v>833505</v>
          </cell>
          <cell r="G2687">
            <v>1704754</v>
          </cell>
        </row>
        <row r="2688">
          <cell r="E2688">
            <v>83350501</v>
          </cell>
          <cell r="G2688">
            <v>1704754</v>
          </cell>
        </row>
        <row r="2689">
          <cell r="E2689">
            <v>8335050101</v>
          </cell>
          <cell r="G2689">
            <v>1704754</v>
          </cell>
        </row>
        <row r="2690">
          <cell r="E2690">
            <v>833505010101</v>
          </cell>
          <cell r="G2690">
            <v>1704754</v>
          </cell>
        </row>
        <row r="2691">
          <cell r="E2691">
            <v>8350</v>
          </cell>
          <cell r="G2691">
            <v>12495950</v>
          </cell>
        </row>
        <row r="2692">
          <cell r="E2692">
            <v>835001</v>
          </cell>
          <cell r="G2692">
            <v>12495950</v>
          </cell>
        </row>
        <row r="2693">
          <cell r="E2693">
            <v>83500101</v>
          </cell>
          <cell r="G2693">
            <v>12495950</v>
          </cell>
        </row>
        <row r="2694">
          <cell r="E2694">
            <v>8350010101</v>
          </cell>
          <cell r="G2694">
            <v>12495950</v>
          </cell>
        </row>
        <row r="2695">
          <cell r="E2695">
            <v>835001010101</v>
          </cell>
          <cell r="G2695">
            <v>9850382</v>
          </cell>
        </row>
        <row r="2696">
          <cell r="E2696">
            <v>835001010102</v>
          </cell>
          <cell r="G2696">
            <v>2632783</v>
          </cell>
        </row>
        <row r="2697">
          <cell r="E2697">
            <v>835001010103</v>
          </cell>
          <cell r="G2697">
            <v>12785</v>
          </cell>
        </row>
        <row r="2698">
          <cell r="E2698">
            <v>8360</v>
          </cell>
          <cell r="G2698">
            <v>1315997</v>
          </cell>
        </row>
        <row r="2699">
          <cell r="E2699">
            <v>836001</v>
          </cell>
          <cell r="G2699">
            <v>1315997</v>
          </cell>
        </row>
        <row r="2700">
          <cell r="E2700">
            <v>83600101</v>
          </cell>
          <cell r="G2700">
            <v>1315997</v>
          </cell>
        </row>
        <row r="2701">
          <cell r="E2701">
            <v>8360010101</v>
          </cell>
          <cell r="G2701">
            <v>1315997</v>
          </cell>
        </row>
        <row r="2702">
          <cell r="E2702">
            <v>836001010101</v>
          </cell>
          <cell r="G2702">
            <v>1315997</v>
          </cell>
        </row>
        <row r="2703">
          <cell r="E2703">
            <v>836002</v>
          </cell>
          <cell r="G2703">
            <v>0</v>
          </cell>
        </row>
        <row r="2704">
          <cell r="E2704">
            <v>83600201</v>
          </cell>
          <cell r="G2704">
            <v>0</v>
          </cell>
        </row>
        <row r="2705">
          <cell r="E2705">
            <v>8360020101</v>
          </cell>
          <cell r="G2705">
            <v>0</v>
          </cell>
        </row>
        <row r="2706">
          <cell r="E2706">
            <v>836002010101</v>
          </cell>
          <cell r="G2706">
            <v>0</v>
          </cell>
        </row>
        <row r="2707">
          <cell r="E2707">
            <v>8395</v>
          </cell>
          <cell r="G2707">
            <v>107772</v>
          </cell>
        </row>
        <row r="2708">
          <cell r="E2708">
            <v>839515</v>
          </cell>
          <cell r="G2708">
            <v>100593</v>
          </cell>
        </row>
        <row r="2709">
          <cell r="E2709">
            <v>83951501</v>
          </cell>
          <cell r="G2709">
            <v>100593</v>
          </cell>
        </row>
        <row r="2710">
          <cell r="E2710">
            <v>8395150101</v>
          </cell>
          <cell r="G2710">
            <v>100593</v>
          </cell>
        </row>
        <row r="2711">
          <cell r="E2711">
            <v>839515010101</v>
          </cell>
          <cell r="G2711">
            <v>100593</v>
          </cell>
        </row>
        <row r="2712">
          <cell r="E2712">
            <v>839520</v>
          </cell>
          <cell r="G2712">
            <v>7179</v>
          </cell>
        </row>
        <row r="2713">
          <cell r="E2713">
            <v>83952001</v>
          </cell>
          <cell r="G2713">
            <v>7179</v>
          </cell>
        </row>
        <row r="2714">
          <cell r="E2714">
            <v>8395200101</v>
          </cell>
          <cell r="G2714">
            <v>7179</v>
          </cell>
        </row>
        <row r="2715">
          <cell r="E2715">
            <v>839520010101</v>
          </cell>
          <cell r="G2715">
            <v>7179</v>
          </cell>
        </row>
        <row r="2716">
          <cell r="E2716">
            <v>8399</v>
          </cell>
          <cell r="G2716">
            <v>-153343</v>
          </cell>
        </row>
        <row r="2717">
          <cell r="E2717">
            <v>839901</v>
          </cell>
          <cell r="G2717">
            <v>25236</v>
          </cell>
        </row>
        <row r="2718">
          <cell r="E2718">
            <v>83990101</v>
          </cell>
          <cell r="G2718">
            <v>25236</v>
          </cell>
        </row>
        <row r="2719">
          <cell r="E2719">
            <v>8399010101</v>
          </cell>
          <cell r="G2719">
            <v>25236</v>
          </cell>
        </row>
        <row r="2720">
          <cell r="E2720">
            <v>839901010101</v>
          </cell>
          <cell r="G2720">
            <v>25236</v>
          </cell>
        </row>
        <row r="2721">
          <cell r="E2721">
            <v>839902</v>
          </cell>
          <cell r="G2721">
            <v>8932</v>
          </cell>
        </row>
        <row r="2722">
          <cell r="E2722">
            <v>83990201</v>
          </cell>
          <cell r="G2722">
            <v>8932</v>
          </cell>
        </row>
        <row r="2723">
          <cell r="E2723">
            <v>8399020101</v>
          </cell>
          <cell r="G2723">
            <v>8932</v>
          </cell>
        </row>
        <row r="2724">
          <cell r="E2724">
            <v>839902010101</v>
          </cell>
          <cell r="G2724">
            <v>8932</v>
          </cell>
        </row>
        <row r="2725">
          <cell r="E2725">
            <v>839903</v>
          </cell>
          <cell r="G2725">
            <v>21519</v>
          </cell>
        </row>
        <row r="2726">
          <cell r="E2726">
            <v>83990301</v>
          </cell>
          <cell r="G2726">
            <v>21519</v>
          </cell>
        </row>
        <row r="2727">
          <cell r="E2727">
            <v>8399030101</v>
          </cell>
          <cell r="G2727">
            <v>21519</v>
          </cell>
        </row>
        <row r="2728">
          <cell r="E2728">
            <v>839903010101</v>
          </cell>
          <cell r="G2728">
            <v>26453</v>
          </cell>
        </row>
        <row r="2729">
          <cell r="E2729">
            <v>839903010102</v>
          </cell>
          <cell r="G2729">
            <v>-4934</v>
          </cell>
        </row>
        <row r="2730">
          <cell r="E2730">
            <v>839904</v>
          </cell>
          <cell r="G2730">
            <v>40662</v>
          </cell>
        </row>
        <row r="2731">
          <cell r="E2731">
            <v>83990401</v>
          </cell>
          <cell r="G2731">
            <v>40662</v>
          </cell>
        </row>
        <row r="2732">
          <cell r="E2732">
            <v>8399040101</v>
          </cell>
          <cell r="G2732">
            <v>40662</v>
          </cell>
        </row>
        <row r="2733">
          <cell r="E2733">
            <v>839904010101</v>
          </cell>
          <cell r="G2733">
            <v>61260</v>
          </cell>
        </row>
        <row r="2734">
          <cell r="E2734">
            <v>839904010102</v>
          </cell>
          <cell r="G2734">
            <v>13676</v>
          </cell>
        </row>
        <row r="2735">
          <cell r="E2735">
            <v>839904010103</v>
          </cell>
          <cell r="G2735">
            <v>107</v>
          </cell>
        </row>
        <row r="2736">
          <cell r="E2736">
            <v>839904010104</v>
          </cell>
          <cell r="G2736">
            <v>-26885</v>
          </cell>
        </row>
        <row r="2737">
          <cell r="E2737">
            <v>839904010105</v>
          </cell>
          <cell r="G2737">
            <v>-7455</v>
          </cell>
        </row>
        <row r="2738">
          <cell r="E2738">
            <v>839904010106</v>
          </cell>
          <cell r="G2738">
            <v>-41</v>
          </cell>
        </row>
        <row r="2739">
          <cell r="E2739">
            <v>839905</v>
          </cell>
          <cell r="G2739">
            <v>33588</v>
          </cell>
        </row>
        <row r="2740">
          <cell r="E2740">
            <v>83990501</v>
          </cell>
          <cell r="G2740">
            <v>33588</v>
          </cell>
        </row>
        <row r="2741">
          <cell r="E2741">
            <v>8399050101</v>
          </cell>
          <cell r="G2741">
            <v>33588</v>
          </cell>
        </row>
        <row r="2742">
          <cell r="E2742">
            <v>839905010101</v>
          </cell>
          <cell r="G2742">
            <v>63656</v>
          </cell>
        </row>
        <row r="2743">
          <cell r="E2743">
            <v>839905010102</v>
          </cell>
          <cell r="G2743">
            <v>10804</v>
          </cell>
        </row>
        <row r="2744">
          <cell r="E2744">
            <v>839905010103</v>
          </cell>
          <cell r="G2744">
            <v>996</v>
          </cell>
        </row>
        <row r="2745">
          <cell r="E2745">
            <v>839905010105</v>
          </cell>
          <cell r="G2745">
            <v>899</v>
          </cell>
        </row>
        <row r="2746">
          <cell r="E2746">
            <v>839905010106</v>
          </cell>
          <cell r="G2746">
            <v>-33900</v>
          </cell>
        </row>
        <row r="2747">
          <cell r="E2747">
            <v>839905010107</v>
          </cell>
          <cell r="G2747">
            <v>-8206</v>
          </cell>
        </row>
        <row r="2748">
          <cell r="E2748">
            <v>839905010108</v>
          </cell>
          <cell r="G2748">
            <v>-661</v>
          </cell>
        </row>
        <row r="2749">
          <cell r="E2749">
            <v>839906</v>
          </cell>
          <cell r="G2749">
            <v>637</v>
          </cell>
        </row>
        <row r="2750">
          <cell r="E2750">
            <v>83990601</v>
          </cell>
          <cell r="G2750">
            <v>637</v>
          </cell>
        </row>
        <row r="2751">
          <cell r="E2751">
            <v>8399060101</v>
          </cell>
          <cell r="G2751">
            <v>637</v>
          </cell>
        </row>
        <row r="2752">
          <cell r="E2752">
            <v>839906010101</v>
          </cell>
          <cell r="G2752">
            <v>3683</v>
          </cell>
        </row>
        <row r="2753">
          <cell r="E2753">
            <v>839906010102</v>
          </cell>
          <cell r="G2753">
            <v>1351</v>
          </cell>
        </row>
        <row r="2754">
          <cell r="E2754">
            <v>839906010103</v>
          </cell>
          <cell r="G2754">
            <v>-3203</v>
          </cell>
        </row>
        <row r="2755">
          <cell r="E2755">
            <v>839906010104</v>
          </cell>
          <cell r="G2755">
            <v>-1194</v>
          </cell>
        </row>
        <row r="2756">
          <cell r="E2756">
            <v>839907</v>
          </cell>
          <cell r="G2756">
            <v>-374</v>
          </cell>
        </row>
        <row r="2757">
          <cell r="E2757">
            <v>83990701</v>
          </cell>
          <cell r="G2757">
            <v>-374</v>
          </cell>
        </row>
        <row r="2758">
          <cell r="E2758">
            <v>8399070101</v>
          </cell>
          <cell r="G2758">
            <v>-374</v>
          </cell>
        </row>
        <row r="2759">
          <cell r="E2759">
            <v>839907010102</v>
          </cell>
          <cell r="G2759">
            <v>-374</v>
          </cell>
        </row>
        <row r="2760">
          <cell r="E2760">
            <v>839908</v>
          </cell>
          <cell r="G2760">
            <v>-148</v>
          </cell>
        </row>
        <row r="2761">
          <cell r="E2761">
            <v>83990801</v>
          </cell>
          <cell r="G2761">
            <v>-148</v>
          </cell>
        </row>
        <row r="2762">
          <cell r="E2762">
            <v>8399080101</v>
          </cell>
          <cell r="G2762">
            <v>-148</v>
          </cell>
        </row>
        <row r="2763">
          <cell r="E2763">
            <v>839908010102</v>
          </cell>
          <cell r="G2763">
            <v>-148</v>
          </cell>
        </row>
        <row r="2764">
          <cell r="E2764">
            <v>839909</v>
          </cell>
          <cell r="G2764">
            <v>975</v>
          </cell>
        </row>
        <row r="2765">
          <cell r="E2765">
            <v>83990901</v>
          </cell>
          <cell r="G2765">
            <v>975</v>
          </cell>
        </row>
        <row r="2766">
          <cell r="E2766">
            <v>8399090101</v>
          </cell>
          <cell r="G2766">
            <v>575</v>
          </cell>
        </row>
        <row r="2767">
          <cell r="E2767">
            <v>839909010101</v>
          </cell>
          <cell r="G2767">
            <v>575</v>
          </cell>
        </row>
        <row r="2768">
          <cell r="E2768">
            <v>8399090102</v>
          </cell>
          <cell r="G2768">
            <v>400</v>
          </cell>
        </row>
        <row r="2769">
          <cell r="E2769">
            <v>839909010201</v>
          </cell>
          <cell r="G2769">
            <v>400</v>
          </cell>
        </row>
        <row r="2770">
          <cell r="E2770">
            <v>839910</v>
          </cell>
          <cell r="G2770">
            <v>3393</v>
          </cell>
        </row>
        <row r="2771">
          <cell r="E2771">
            <v>83991001</v>
          </cell>
          <cell r="G2771">
            <v>3393</v>
          </cell>
        </row>
        <row r="2772">
          <cell r="E2772">
            <v>8399100101</v>
          </cell>
          <cell r="G2772">
            <v>3393</v>
          </cell>
        </row>
        <row r="2773">
          <cell r="E2773">
            <v>839910010103</v>
          </cell>
          <cell r="G2773">
            <v>5598</v>
          </cell>
        </row>
        <row r="2774">
          <cell r="E2774">
            <v>839910010104</v>
          </cell>
          <cell r="G2774">
            <v>-2205</v>
          </cell>
        </row>
        <row r="2775">
          <cell r="E2775">
            <v>839911</v>
          </cell>
          <cell r="G2775">
            <v>-287763</v>
          </cell>
        </row>
        <row r="2776">
          <cell r="E2776">
            <v>83991101</v>
          </cell>
          <cell r="G2776">
            <v>-287763</v>
          </cell>
        </row>
        <row r="2777">
          <cell r="E2777">
            <v>8399110102</v>
          </cell>
          <cell r="G2777">
            <v>3667</v>
          </cell>
        </row>
        <row r="2778">
          <cell r="E2778">
            <v>839911010201</v>
          </cell>
          <cell r="G2778">
            <v>10288</v>
          </cell>
        </row>
        <row r="2779">
          <cell r="E2779">
            <v>839911010202</v>
          </cell>
          <cell r="G2779">
            <v>-6621</v>
          </cell>
        </row>
        <row r="2780">
          <cell r="E2780">
            <v>8399110103</v>
          </cell>
          <cell r="G2780">
            <v>2575</v>
          </cell>
        </row>
        <row r="2781">
          <cell r="E2781">
            <v>839911010301</v>
          </cell>
          <cell r="G2781">
            <v>14042</v>
          </cell>
        </row>
        <row r="2782">
          <cell r="E2782">
            <v>839911010302</v>
          </cell>
          <cell r="G2782">
            <v>-11467</v>
          </cell>
        </row>
        <row r="2783">
          <cell r="E2783">
            <v>8399110104</v>
          </cell>
          <cell r="G2783">
            <v>6341</v>
          </cell>
        </row>
        <row r="2784">
          <cell r="E2784">
            <v>839911010401</v>
          </cell>
          <cell r="G2784">
            <v>9638</v>
          </cell>
        </row>
        <row r="2785">
          <cell r="E2785">
            <v>839911010402</v>
          </cell>
          <cell r="G2785">
            <v>-3297</v>
          </cell>
        </row>
        <row r="2786">
          <cell r="E2786">
            <v>8399110105</v>
          </cell>
          <cell r="G2786">
            <v>5230</v>
          </cell>
        </row>
        <row r="2787">
          <cell r="E2787">
            <v>839911010501</v>
          </cell>
          <cell r="G2787">
            <v>12707</v>
          </cell>
        </row>
        <row r="2788">
          <cell r="E2788">
            <v>839911010502</v>
          </cell>
          <cell r="G2788">
            <v>-7477</v>
          </cell>
        </row>
        <row r="2789">
          <cell r="E2789">
            <v>8399110107</v>
          </cell>
          <cell r="G2789">
            <v>-305576</v>
          </cell>
        </row>
        <row r="2790">
          <cell r="E2790">
            <v>839911010701</v>
          </cell>
          <cell r="G2790">
            <v>-249580</v>
          </cell>
        </row>
        <row r="2791">
          <cell r="E2791">
            <v>839911010703</v>
          </cell>
          <cell r="G2791">
            <v>-22110</v>
          </cell>
        </row>
        <row r="2792">
          <cell r="E2792">
            <v>839911010704</v>
          </cell>
          <cell r="G2792">
            <v>-33886</v>
          </cell>
        </row>
        <row r="2793">
          <cell r="E2793">
            <v>84</v>
          </cell>
          <cell r="G2793">
            <v>0</v>
          </cell>
        </row>
        <row r="2794">
          <cell r="E2794">
            <v>8495</v>
          </cell>
          <cell r="G2794">
            <v>0</v>
          </cell>
        </row>
        <row r="2795">
          <cell r="E2795">
            <v>849501</v>
          </cell>
          <cell r="G2795">
            <v>0</v>
          </cell>
        </row>
        <row r="2796">
          <cell r="E2796">
            <v>84950101</v>
          </cell>
          <cell r="G2796">
            <v>0</v>
          </cell>
        </row>
        <row r="2797">
          <cell r="E2797">
            <v>8495010101</v>
          </cell>
          <cell r="G2797">
            <v>0</v>
          </cell>
        </row>
        <row r="2798">
          <cell r="E2798">
            <v>849501010101</v>
          </cell>
          <cell r="G2798">
            <v>0</v>
          </cell>
        </row>
        <row r="2799">
          <cell r="E2799">
            <v>85</v>
          </cell>
          <cell r="G2799">
            <v>-1719945</v>
          </cell>
        </row>
        <row r="2800">
          <cell r="E2800">
            <v>8505</v>
          </cell>
          <cell r="G2800">
            <v>-1719945</v>
          </cell>
        </row>
        <row r="2801">
          <cell r="E2801">
            <v>850501</v>
          </cell>
          <cell r="G2801">
            <v>-1719945</v>
          </cell>
        </row>
        <row r="2802">
          <cell r="E2802">
            <v>85050101</v>
          </cell>
          <cell r="G2802">
            <v>-1719945</v>
          </cell>
        </row>
        <row r="2803">
          <cell r="E2803">
            <v>8505010101</v>
          </cell>
          <cell r="G2803">
            <v>-1719945</v>
          </cell>
        </row>
        <row r="2804">
          <cell r="E2804">
            <v>850501010101</v>
          </cell>
          <cell r="G2804">
            <v>0</v>
          </cell>
        </row>
        <row r="2805">
          <cell r="E2805">
            <v>850501010103</v>
          </cell>
          <cell r="G2805">
            <v>0</v>
          </cell>
        </row>
        <row r="2806">
          <cell r="E2806">
            <v>850501010104</v>
          </cell>
          <cell r="G2806">
            <v>0</v>
          </cell>
        </row>
        <row r="2807">
          <cell r="E2807">
            <v>850501010105</v>
          </cell>
          <cell r="G2807">
            <v>-776191</v>
          </cell>
        </row>
        <row r="2808">
          <cell r="E2808">
            <v>850501010106</v>
          </cell>
          <cell r="G2808">
            <v>-943754</v>
          </cell>
        </row>
        <row r="2809">
          <cell r="E2809">
            <v>86</v>
          </cell>
          <cell r="G2809">
            <v>-16624786</v>
          </cell>
        </row>
        <row r="2810">
          <cell r="E2810">
            <v>8615</v>
          </cell>
          <cell r="G2810">
            <v>-1153657</v>
          </cell>
        </row>
        <row r="2811">
          <cell r="E2811">
            <v>861528</v>
          </cell>
          <cell r="G2811">
            <v>-1056260</v>
          </cell>
        </row>
        <row r="2812">
          <cell r="E2812">
            <v>86152801</v>
          </cell>
          <cell r="G2812">
            <v>-1056260</v>
          </cell>
        </row>
        <row r="2813">
          <cell r="E2813">
            <v>8615280101</v>
          </cell>
          <cell r="G2813">
            <v>-1056260</v>
          </cell>
        </row>
        <row r="2814">
          <cell r="E2814">
            <v>861528010101</v>
          </cell>
          <cell r="G2814">
            <v>-774273</v>
          </cell>
        </row>
        <row r="2815">
          <cell r="E2815">
            <v>861528010102</v>
          </cell>
          <cell r="G2815">
            <v>-279319</v>
          </cell>
        </row>
        <row r="2816">
          <cell r="E2816">
            <v>861528010103</v>
          </cell>
          <cell r="G2816">
            <v>-1178</v>
          </cell>
        </row>
        <row r="2817">
          <cell r="E2817">
            <v>861528010104</v>
          </cell>
          <cell r="G2817">
            <v>0</v>
          </cell>
        </row>
        <row r="2818">
          <cell r="E2818">
            <v>861528010105</v>
          </cell>
          <cell r="G2818">
            <v>-1490</v>
          </cell>
        </row>
        <row r="2819">
          <cell r="E2819">
            <v>861530</v>
          </cell>
          <cell r="G2819">
            <v>-97397</v>
          </cell>
        </row>
        <row r="2820">
          <cell r="E2820">
            <v>86153001</v>
          </cell>
          <cell r="G2820">
            <v>-97397</v>
          </cell>
        </row>
        <row r="2821">
          <cell r="E2821">
            <v>8615300101</v>
          </cell>
          <cell r="G2821">
            <v>-97397</v>
          </cell>
        </row>
        <row r="2822">
          <cell r="E2822">
            <v>861530010101</v>
          </cell>
          <cell r="G2822">
            <v>-68678</v>
          </cell>
        </row>
        <row r="2823">
          <cell r="E2823">
            <v>861530010102</v>
          </cell>
          <cell r="G2823">
            <v>-28719</v>
          </cell>
        </row>
        <row r="2824">
          <cell r="E2824">
            <v>8635</v>
          </cell>
          <cell r="G2824">
            <v>-1704754</v>
          </cell>
        </row>
        <row r="2825">
          <cell r="E2825">
            <v>863505</v>
          </cell>
          <cell r="G2825">
            <v>-1704754</v>
          </cell>
        </row>
        <row r="2826">
          <cell r="E2826">
            <v>86350501</v>
          </cell>
          <cell r="G2826">
            <v>-1704754</v>
          </cell>
        </row>
        <row r="2827">
          <cell r="E2827">
            <v>8635050101</v>
          </cell>
          <cell r="G2827">
            <v>-1704754</v>
          </cell>
        </row>
        <row r="2828">
          <cell r="E2828">
            <v>863505010101</v>
          </cell>
          <cell r="G2828">
            <v>-1704754</v>
          </cell>
        </row>
        <row r="2829">
          <cell r="E2829">
            <v>8650</v>
          </cell>
          <cell r="G2829">
            <v>-12495950</v>
          </cell>
        </row>
        <row r="2830">
          <cell r="E2830">
            <v>865001</v>
          </cell>
          <cell r="G2830">
            <v>-12495950</v>
          </cell>
        </row>
        <row r="2831">
          <cell r="E2831">
            <v>86500101</v>
          </cell>
          <cell r="G2831">
            <v>-12495950</v>
          </cell>
        </row>
        <row r="2832">
          <cell r="E2832">
            <v>8650010101</v>
          </cell>
          <cell r="G2832">
            <v>-12495950</v>
          </cell>
        </row>
        <row r="2833">
          <cell r="E2833">
            <v>865001010101</v>
          </cell>
          <cell r="G2833">
            <v>-9850382</v>
          </cell>
        </row>
        <row r="2834">
          <cell r="E2834">
            <v>865001010102</v>
          </cell>
          <cell r="G2834">
            <v>-2632783</v>
          </cell>
        </row>
        <row r="2835">
          <cell r="E2835">
            <v>865001010103</v>
          </cell>
          <cell r="G2835">
            <v>-12785</v>
          </cell>
        </row>
        <row r="2836">
          <cell r="E2836">
            <v>8660</v>
          </cell>
          <cell r="G2836">
            <v>-1315997</v>
          </cell>
        </row>
        <row r="2837">
          <cell r="E2837">
            <v>866001</v>
          </cell>
          <cell r="G2837">
            <v>-1315997</v>
          </cell>
        </row>
        <row r="2838">
          <cell r="E2838">
            <v>86600101</v>
          </cell>
          <cell r="G2838">
            <v>-1315997</v>
          </cell>
        </row>
        <row r="2839">
          <cell r="E2839">
            <v>8660010101</v>
          </cell>
          <cell r="G2839">
            <v>-1315997</v>
          </cell>
        </row>
        <row r="2840">
          <cell r="E2840">
            <v>866001010101</v>
          </cell>
          <cell r="G2840">
            <v>-1315997</v>
          </cell>
        </row>
        <row r="2841">
          <cell r="E2841">
            <v>866002</v>
          </cell>
          <cell r="G2841">
            <v>0</v>
          </cell>
        </row>
        <row r="2842">
          <cell r="E2842">
            <v>86600201</v>
          </cell>
          <cell r="G2842">
            <v>0</v>
          </cell>
        </row>
        <row r="2843">
          <cell r="E2843">
            <v>8660020101</v>
          </cell>
          <cell r="G2843">
            <v>0</v>
          </cell>
        </row>
        <row r="2844">
          <cell r="E2844">
            <v>866002010101</v>
          </cell>
          <cell r="G2844">
            <v>0</v>
          </cell>
        </row>
        <row r="2845">
          <cell r="E2845">
            <v>8695</v>
          </cell>
          <cell r="G2845">
            <v>-107772</v>
          </cell>
        </row>
        <row r="2846">
          <cell r="E2846">
            <v>869515</v>
          </cell>
          <cell r="G2846">
            <v>-100593</v>
          </cell>
        </row>
        <row r="2847">
          <cell r="E2847">
            <v>86951501</v>
          </cell>
          <cell r="G2847">
            <v>-100593</v>
          </cell>
        </row>
        <row r="2848">
          <cell r="E2848">
            <v>8695150101</v>
          </cell>
          <cell r="G2848">
            <v>-100593</v>
          </cell>
        </row>
        <row r="2849">
          <cell r="E2849">
            <v>869515010101</v>
          </cell>
          <cell r="G2849">
            <v>-100593</v>
          </cell>
        </row>
        <row r="2850">
          <cell r="E2850">
            <v>869520</v>
          </cell>
          <cell r="G2850">
            <v>-7179</v>
          </cell>
        </row>
        <row r="2851">
          <cell r="E2851">
            <v>86952001</v>
          </cell>
          <cell r="G2851">
            <v>-7179</v>
          </cell>
        </row>
        <row r="2852">
          <cell r="E2852">
            <v>8695200101</v>
          </cell>
          <cell r="G2852">
            <v>-7179</v>
          </cell>
        </row>
        <row r="2853">
          <cell r="E2853">
            <v>869520010101</v>
          </cell>
          <cell r="G2853">
            <v>-7179</v>
          </cell>
        </row>
        <row r="2854">
          <cell r="E2854">
            <v>8699</v>
          </cell>
          <cell r="G2854">
            <v>153344</v>
          </cell>
        </row>
        <row r="2855">
          <cell r="E2855">
            <v>869905</v>
          </cell>
          <cell r="G2855">
            <v>-128815</v>
          </cell>
        </row>
        <row r="2856">
          <cell r="E2856">
            <v>86990515</v>
          </cell>
          <cell r="G2856">
            <v>-128815</v>
          </cell>
        </row>
        <row r="2857">
          <cell r="E2857">
            <v>8699051501</v>
          </cell>
          <cell r="G2857">
            <v>-128815</v>
          </cell>
        </row>
        <row r="2858">
          <cell r="E2858">
            <v>869905150101</v>
          </cell>
          <cell r="G2858">
            <v>-192614</v>
          </cell>
        </row>
        <row r="2859">
          <cell r="E2859">
            <v>869905150102</v>
          </cell>
          <cell r="G2859">
            <v>89027</v>
          </cell>
        </row>
        <row r="2860">
          <cell r="E2860">
            <v>869905150103</v>
          </cell>
          <cell r="G2860">
            <v>-25228</v>
          </cell>
        </row>
        <row r="2861">
          <cell r="E2861">
            <v>869910</v>
          </cell>
          <cell r="G2861">
            <v>-5598</v>
          </cell>
        </row>
        <row r="2862">
          <cell r="E2862">
            <v>86991001</v>
          </cell>
          <cell r="G2862">
            <v>-5598</v>
          </cell>
        </row>
        <row r="2863">
          <cell r="E2863">
            <v>8699100101</v>
          </cell>
          <cell r="G2863">
            <v>-5598</v>
          </cell>
        </row>
        <row r="2864">
          <cell r="E2864">
            <v>869910010101</v>
          </cell>
          <cell r="G2864">
            <v>-5598</v>
          </cell>
        </row>
        <row r="2865">
          <cell r="E2865">
            <v>869915</v>
          </cell>
          <cell r="G2865">
            <v>-46682</v>
          </cell>
        </row>
        <row r="2866">
          <cell r="E2866">
            <v>86991501</v>
          </cell>
          <cell r="G2866">
            <v>-46682</v>
          </cell>
        </row>
        <row r="2867">
          <cell r="E2867">
            <v>8699150101</v>
          </cell>
          <cell r="G2867">
            <v>-46682</v>
          </cell>
        </row>
        <row r="2868">
          <cell r="E2868">
            <v>869915010101</v>
          </cell>
          <cell r="G2868">
            <v>-46682</v>
          </cell>
        </row>
        <row r="2869">
          <cell r="E2869">
            <v>869920</v>
          </cell>
          <cell r="G2869">
            <v>28863</v>
          </cell>
        </row>
        <row r="2870">
          <cell r="E2870">
            <v>86992001</v>
          </cell>
          <cell r="G2870">
            <v>28863</v>
          </cell>
        </row>
        <row r="2871">
          <cell r="E2871">
            <v>8699200101</v>
          </cell>
          <cell r="G2871">
            <v>28863</v>
          </cell>
        </row>
        <row r="2872">
          <cell r="E2872">
            <v>869920010101</v>
          </cell>
          <cell r="G2872">
            <v>28863</v>
          </cell>
        </row>
        <row r="2873">
          <cell r="E2873">
            <v>869925</v>
          </cell>
          <cell r="G2873">
            <v>305576</v>
          </cell>
        </row>
        <row r="2874">
          <cell r="E2874">
            <v>86992501</v>
          </cell>
          <cell r="G2874">
            <v>305576</v>
          </cell>
        </row>
        <row r="2875">
          <cell r="E2875">
            <v>8699250101</v>
          </cell>
          <cell r="G2875">
            <v>305576</v>
          </cell>
        </row>
        <row r="2876">
          <cell r="E2876">
            <v>869925010101</v>
          </cell>
          <cell r="G2876">
            <v>249580</v>
          </cell>
        </row>
        <row r="2877">
          <cell r="E2877">
            <v>869925010102</v>
          </cell>
          <cell r="G2877">
            <v>22110</v>
          </cell>
        </row>
        <row r="2878">
          <cell r="E2878">
            <v>869925010103</v>
          </cell>
          <cell r="G2878">
            <v>33886</v>
          </cell>
        </row>
        <row r="2879">
          <cell r="E2879">
            <v>9</v>
          </cell>
          <cell r="G2879">
            <v>0</v>
          </cell>
        </row>
        <row r="2880">
          <cell r="E2880">
            <v>91</v>
          </cell>
          <cell r="G2880">
            <v>-946640</v>
          </cell>
        </row>
        <row r="2881">
          <cell r="E2881">
            <v>9120</v>
          </cell>
          <cell r="G2881">
            <v>-946640</v>
          </cell>
        </row>
        <row r="2882">
          <cell r="E2882">
            <v>912010</v>
          </cell>
          <cell r="G2882">
            <v>-946640</v>
          </cell>
        </row>
        <row r="2883">
          <cell r="E2883">
            <v>91201001</v>
          </cell>
          <cell r="G2883">
            <v>-946640</v>
          </cell>
        </row>
        <row r="2884">
          <cell r="E2884">
            <v>9120100101</v>
          </cell>
          <cell r="G2884">
            <v>-946640</v>
          </cell>
        </row>
        <row r="2885">
          <cell r="E2885">
            <v>912010010101</v>
          </cell>
          <cell r="G2885">
            <v>-946640</v>
          </cell>
        </row>
        <row r="2886">
          <cell r="E2886">
            <v>92</v>
          </cell>
          <cell r="G2886">
            <v>-1411212</v>
          </cell>
        </row>
        <row r="2887">
          <cell r="E2887">
            <v>9215</v>
          </cell>
          <cell r="G2887">
            <v>-1411212</v>
          </cell>
        </row>
        <row r="2888">
          <cell r="E2888">
            <v>921505</v>
          </cell>
          <cell r="G2888">
            <v>-1411212</v>
          </cell>
        </row>
        <row r="2889">
          <cell r="E2889">
            <v>92150501</v>
          </cell>
          <cell r="G2889">
            <v>-1411212</v>
          </cell>
        </row>
        <row r="2890">
          <cell r="E2890">
            <v>9215050101</v>
          </cell>
          <cell r="G2890">
            <v>-1411212</v>
          </cell>
        </row>
        <row r="2891">
          <cell r="E2891">
            <v>921505010103</v>
          </cell>
          <cell r="G2891">
            <v>0</v>
          </cell>
        </row>
        <row r="2892">
          <cell r="E2892">
            <v>921505010104</v>
          </cell>
          <cell r="G2892">
            <v>-398507</v>
          </cell>
        </row>
        <row r="2893">
          <cell r="E2893">
            <v>921505010105</v>
          </cell>
          <cell r="G2893">
            <v>-99464</v>
          </cell>
        </row>
        <row r="2894">
          <cell r="E2894">
            <v>921505010106</v>
          </cell>
          <cell r="G2894">
            <v>-73579</v>
          </cell>
        </row>
        <row r="2895">
          <cell r="E2895">
            <v>921505010107</v>
          </cell>
          <cell r="G2895">
            <v>-62792</v>
          </cell>
        </row>
        <row r="2896">
          <cell r="E2896">
            <v>921505010108</v>
          </cell>
          <cell r="G2896">
            <v>-23350</v>
          </cell>
        </row>
        <row r="2897">
          <cell r="E2897">
            <v>921505010109</v>
          </cell>
          <cell r="G2897">
            <v>2505</v>
          </cell>
        </row>
        <row r="2898">
          <cell r="E2898">
            <v>921505010110</v>
          </cell>
          <cell r="G2898">
            <v>-1910</v>
          </cell>
        </row>
        <row r="2899">
          <cell r="E2899">
            <v>921505010111</v>
          </cell>
          <cell r="G2899">
            <v>-33770</v>
          </cell>
        </row>
        <row r="2900">
          <cell r="E2900">
            <v>921505010112</v>
          </cell>
          <cell r="G2900">
            <v>-1015</v>
          </cell>
        </row>
        <row r="2901">
          <cell r="E2901">
            <v>921505010113</v>
          </cell>
          <cell r="G2901">
            <v>-220518</v>
          </cell>
        </row>
        <row r="2902">
          <cell r="E2902">
            <v>921505010114</v>
          </cell>
          <cell r="G2902">
            <v>-15213</v>
          </cell>
        </row>
        <row r="2903">
          <cell r="E2903">
            <v>921505010115</v>
          </cell>
          <cell r="G2903">
            <v>-73122</v>
          </cell>
        </row>
        <row r="2904">
          <cell r="E2904">
            <v>921505010116</v>
          </cell>
          <cell r="G2904">
            <v>-110022</v>
          </cell>
        </row>
        <row r="2905">
          <cell r="E2905">
            <v>921505010117</v>
          </cell>
          <cell r="G2905">
            <v>-3216</v>
          </cell>
        </row>
        <row r="2906">
          <cell r="E2906">
            <v>921505010119</v>
          </cell>
          <cell r="G2906">
            <v>-44429</v>
          </cell>
        </row>
        <row r="2907">
          <cell r="E2907">
            <v>921505010120</v>
          </cell>
          <cell r="G2907">
            <v>-10832</v>
          </cell>
        </row>
        <row r="2908">
          <cell r="E2908">
            <v>921505010121</v>
          </cell>
          <cell r="G2908">
            <v>-196694</v>
          </cell>
        </row>
        <row r="2909">
          <cell r="E2909">
            <v>921505010122</v>
          </cell>
          <cell r="G2909">
            <v>-45284</v>
          </cell>
        </row>
        <row r="2910">
          <cell r="E2910">
            <v>93</v>
          </cell>
          <cell r="G2910">
            <v>-7551162</v>
          </cell>
        </row>
        <row r="2911">
          <cell r="E2911">
            <v>9315</v>
          </cell>
          <cell r="G2911">
            <v>-3155547</v>
          </cell>
        </row>
        <row r="2912">
          <cell r="E2912">
            <v>931510</v>
          </cell>
          <cell r="G2912">
            <v>-3155547</v>
          </cell>
        </row>
        <row r="2913">
          <cell r="E2913">
            <v>93151001</v>
          </cell>
          <cell r="G2913">
            <v>-3155547</v>
          </cell>
        </row>
        <row r="2914">
          <cell r="E2914">
            <v>9315100101</v>
          </cell>
          <cell r="G2914">
            <v>-3155547</v>
          </cell>
        </row>
        <row r="2915">
          <cell r="E2915">
            <v>931510010101</v>
          </cell>
          <cell r="G2915">
            <v>-3155547</v>
          </cell>
        </row>
        <row r="2916">
          <cell r="E2916">
            <v>9330</v>
          </cell>
          <cell r="G2916">
            <v>-3953502</v>
          </cell>
        </row>
        <row r="2917">
          <cell r="E2917">
            <v>933001</v>
          </cell>
          <cell r="G2917">
            <v>-3953502</v>
          </cell>
        </row>
        <row r="2918">
          <cell r="E2918">
            <v>93300101</v>
          </cell>
          <cell r="G2918">
            <v>-3953502</v>
          </cell>
        </row>
        <row r="2919">
          <cell r="E2919">
            <v>9330010101</v>
          </cell>
          <cell r="G2919">
            <v>-3953502</v>
          </cell>
        </row>
        <row r="2920">
          <cell r="E2920">
            <v>933001010101</v>
          </cell>
          <cell r="G2920">
            <v>-3953502</v>
          </cell>
        </row>
        <row r="2921">
          <cell r="E2921">
            <v>9395</v>
          </cell>
          <cell r="G2921">
            <v>-442113</v>
          </cell>
        </row>
        <row r="2922">
          <cell r="E2922">
            <v>939505</v>
          </cell>
          <cell r="G2922">
            <v>-442113</v>
          </cell>
        </row>
        <row r="2923">
          <cell r="E2923">
            <v>93950501</v>
          </cell>
          <cell r="G2923">
            <v>-442113</v>
          </cell>
        </row>
        <row r="2924">
          <cell r="E2924">
            <v>9395050101</v>
          </cell>
          <cell r="G2924">
            <v>-442113</v>
          </cell>
        </row>
        <row r="2925">
          <cell r="E2925">
            <v>939505010101</v>
          </cell>
          <cell r="G2925">
            <v>-433675</v>
          </cell>
        </row>
        <row r="2926">
          <cell r="E2926">
            <v>939505010102</v>
          </cell>
          <cell r="G2926">
            <v>-8438</v>
          </cell>
        </row>
        <row r="2927">
          <cell r="E2927">
            <v>94</v>
          </cell>
          <cell r="G2927">
            <v>946640</v>
          </cell>
        </row>
        <row r="2928">
          <cell r="E2928">
            <v>9420</v>
          </cell>
          <cell r="G2928">
            <v>946640</v>
          </cell>
        </row>
        <row r="2929">
          <cell r="E2929">
            <v>942001</v>
          </cell>
          <cell r="G2929">
            <v>934640</v>
          </cell>
        </row>
        <row r="2930">
          <cell r="E2930">
            <v>94200101</v>
          </cell>
          <cell r="G2930">
            <v>934640</v>
          </cell>
        </row>
        <row r="2931">
          <cell r="E2931">
            <v>9420010101</v>
          </cell>
          <cell r="G2931">
            <v>934640</v>
          </cell>
        </row>
        <row r="2932">
          <cell r="E2932">
            <v>942001010101</v>
          </cell>
          <cell r="G2932">
            <v>934640</v>
          </cell>
        </row>
        <row r="2933">
          <cell r="E2933">
            <v>942010</v>
          </cell>
          <cell r="G2933">
            <v>12000</v>
          </cell>
        </row>
        <row r="2934">
          <cell r="E2934">
            <v>94201001</v>
          </cell>
          <cell r="G2934">
            <v>12000</v>
          </cell>
        </row>
        <row r="2935">
          <cell r="E2935">
            <v>9420100101</v>
          </cell>
          <cell r="G2935">
            <v>12000</v>
          </cell>
        </row>
        <row r="2936">
          <cell r="E2936">
            <v>942010010101</v>
          </cell>
          <cell r="G2936">
            <v>12000</v>
          </cell>
        </row>
        <row r="2937">
          <cell r="E2937">
            <v>95</v>
          </cell>
          <cell r="G2937">
            <v>1411212</v>
          </cell>
        </row>
        <row r="2938">
          <cell r="E2938">
            <v>9515</v>
          </cell>
          <cell r="G2938">
            <v>1411212</v>
          </cell>
        </row>
        <row r="2939">
          <cell r="E2939">
            <v>951505</v>
          </cell>
          <cell r="G2939">
            <v>1411212</v>
          </cell>
        </row>
        <row r="2940">
          <cell r="E2940">
            <v>95150501</v>
          </cell>
          <cell r="G2940">
            <v>1411212</v>
          </cell>
        </row>
        <row r="2941">
          <cell r="E2941">
            <v>9515050101</v>
          </cell>
          <cell r="G2941">
            <v>1411212</v>
          </cell>
        </row>
        <row r="2942">
          <cell r="E2942">
            <v>951505010101</v>
          </cell>
          <cell r="G2942">
            <v>0</v>
          </cell>
        </row>
        <row r="2943">
          <cell r="E2943">
            <v>951505010104</v>
          </cell>
          <cell r="G2943">
            <v>390507</v>
          </cell>
        </row>
        <row r="2944">
          <cell r="E2944">
            <v>951505010105</v>
          </cell>
          <cell r="G2944">
            <v>99464</v>
          </cell>
        </row>
        <row r="2945">
          <cell r="E2945">
            <v>951505010106</v>
          </cell>
          <cell r="G2945">
            <v>73579</v>
          </cell>
        </row>
        <row r="2946">
          <cell r="E2946">
            <v>951505010107</v>
          </cell>
          <cell r="G2946">
            <v>62791</v>
          </cell>
        </row>
        <row r="2947">
          <cell r="E2947">
            <v>951505010108</v>
          </cell>
          <cell r="G2947">
            <v>23350</v>
          </cell>
        </row>
        <row r="2948">
          <cell r="E2948">
            <v>951505010109</v>
          </cell>
          <cell r="G2948">
            <v>-2504</v>
          </cell>
        </row>
        <row r="2949">
          <cell r="E2949">
            <v>951505010110</v>
          </cell>
          <cell r="G2949">
            <v>955</v>
          </cell>
        </row>
        <row r="2950">
          <cell r="E2950">
            <v>951505010111</v>
          </cell>
          <cell r="G2950">
            <v>33770</v>
          </cell>
        </row>
        <row r="2951">
          <cell r="E2951">
            <v>951505010112</v>
          </cell>
          <cell r="G2951">
            <v>1015</v>
          </cell>
        </row>
        <row r="2952">
          <cell r="E2952">
            <v>951505010113</v>
          </cell>
          <cell r="G2952">
            <v>220518</v>
          </cell>
        </row>
        <row r="2953">
          <cell r="E2953">
            <v>951505010114</v>
          </cell>
          <cell r="G2953">
            <v>15213</v>
          </cell>
        </row>
        <row r="2954">
          <cell r="E2954">
            <v>951505010115</v>
          </cell>
          <cell r="G2954">
            <v>73122</v>
          </cell>
        </row>
        <row r="2955">
          <cell r="E2955">
            <v>951505010116</v>
          </cell>
          <cell r="G2955">
            <v>110022</v>
          </cell>
        </row>
        <row r="2956">
          <cell r="E2956">
            <v>951505010117</v>
          </cell>
          <cell r="G2956">
            <v>3216</v>
          </cell>
        </row>
        <row r="2957">
          <cell r="E2957">
            <v>951505010119</v>
          </cell>
          <cell r="G2957">
            <v>306194</v>
          </cell>
        </row>
        <row r="2958">
          <cell r="E2958">
            <v>96</v>
          </cell>
          <cell r="G2958">
            <v>7551162</v>
          </cell>
        </row>
        <row r="2959">
          <cell r="E2959">
            <v>9615</v>
          </cell>
          <cell r="G2959">
            <v>3155547</v>
          </cell>
        </row>
        <row r="2960">
          <cell r="E2960">
            <v>961501</v>
          </cell>
          <cell r="G2960">
            <v>3155547</v>
          </cell>
        </row>
        <row r="2961">
          <cell r="E2961">
            <v>96150101</v>
          </cell>
          <cell r="G2961">
            <v>3155547</v>
          </cell>
        </row>
        <row r="2962">
          <cell r="E2962">
            <v>9615010101</v>
          </cell>
          <cell r="G2962">
            <v>3155547</v>
          </cell>
        </row>
        <row r="2963">
          <cell r="E2963">
            <v>961501010101</v>
          </cell>
          <cell r="G2963">
            <v>3155547</v>
          </cell>
        </row>
        <row r="2964">
          <cell r="E2964">
            <v>9630</v>
          </cell>
          <cell r="G2964">
            <v>3953502</v>
          </cell>
        </row>
        <row r="2965">
          <cell r="E2965">
            <v>963001</v>
          </cell>
          <cell r="G2965">
            <v>3953502</v>
          </cell>
        </row>
        <row r="2966">
          <cell r="E2966">
            <v>96300101</v>
          </cell>
          <cell r="G2966">
            <v>3953502</v>
          </cell>
        </row>
        <row r="2967">
          <cell r="E2967">
            <v>9630010101</v>
          </cell>
          <cell r="G2967">
            <v>3953502</v>
          </cell>
        </row>
        <row r="2968">
          <cell r="E2968">
            <v>963001010101</v>
          </cell>
          <cell r="G2968">
            <v>3953502</v>
          </cell>
        </row>
        <row r="2969">
          <cell r="E2969">
            <v>9695</v>
          </cell>
          <cell r="G2969">
            <v>442113</v>
          </cell>
        </row>
        <row r="2970">
          <cell r="E2970">
            <v>969595</v>
          </cell>
          <cell r="G2970">
            <v>442113</v>
          </cell>
        </row>
        <row r="2971">
          <cell r="E2971">
            <v>96959501</v>
          </cell>
          <cell r="G2971">
            <v>442113</v>
          </cell>
        </row>
        <row r="2972">
          <cell r="E2972">
            <v>9695950101</v>
          </cell>
          <cell r="G2972">
            <v>442113</v>
          </cell>
        </row>
        <row r="2973">
          <cell r="E2973">
            <v>969595010101</v>
          </cell>
          <cell r="G2973">
            <v>433675</v>
          </cell>
        </row>
        <row r="2974">
          <cell r="E2974">
            <v>969595010102</v>
          </cell>
          <cell r="G2974">
            <v>8438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_UPZ´s"/>
    </sheetNames>
    <sheetDataSet>
      <sheetData sheetId="0">
        <row r="8">
          <cell r="A8">
            <v>1</v>
          </cell>
          <cell r="B8" t="str">
            <v>Paseo de los Libertadores</v>
          </cell>
          <cell r="C8">
            <v>1193</v>
          </cell>
          <cell r="D8">
            <v>1879</v>
          </cell>
          <cell r="E8">
            <v>5511</v>
          </cell>
        </row>
        <row r="9">
          <cell r="A9">
            <v>9</v>
          </cell>
          <cell r="B9" t="str">
            <v>Verbenal</v>
          </cell>
          <cell r="C9">
            <v>10037</v>
          </cell>
          <cell r="D9">
            <v>15159</v>
          </cell>
          <cell r="E9">
            <v>56395</v>
          </cell>
        </row>
        <row r="10">
          <cell r="A10">
            <v>10</v>
          </cell>
          <cell r="B10" t="str">
            <v>La Uribe</v>
          </cell>
          <cell r="C10">
            <v>8361</v>
          </cell>
          <cell r="D10">
            <v>11883</v>
          </cell>
          <cell r="E10">
            <v>40612</v>
          </cell>
        </row>
        <row r="11">
          <cell r="A11">
            <v>11</v>
          </cell>
          <cell r="B11" t="str">
            <v>San Cristobal Norte</v>
          </cell>
          <cell r="C11">
            <v>11707</v>
          </cell>
          <cell r="D11">
            <v>17135</v>
          </cell>
          <cell r="E11">
            <v>62277</v>
          </cell>
        </row>
        <row r="12">
          <cell r="A12">
            <v>12</v>
          </cell>
          <cell r="B12" t="str">
            <v>Toberin</v>
          </cell>
          <cell r="C12">
            <v>9496</v>
          </cell>
          <cell r="D12">
            <v>10244</v>
          </cell>
          <cell r="E12">
            <v>35759</v>
          </cell>
        </row>
        <row r="13">
          <cell r="A13">
            <v>13</v>
          </cell>
          <cell r="B13" t="str">
            <v>Los cedros</v>
          </cell>
          <cell r="C13">
            <v>27509</v>
          </cell>
          <cell r="D13">
            <v>28043</v>
          </cell>
          <cell r="E13">
            <v>93369</v>
          </cell>
        </row>
        <row r="14">
          <cell r="A14">
            <v>14</v>
          </cell>
          <cell r="B14" t="str">
            <v>Usaquen</v>
          </cell>
          <cell r="C14">
            <v>11489</v>
          </cell>
          <cell r="D14">
            <v>13892</v>
          </cell>
          <cell r="E14">
            <v>45020</v>
          </cell>
        </row>
        <row r="15">
          <cell r="A15">
            <v>15</v>
          </cell>
          <cell r="B15" t="str">
            <v>Country Club</v>
          </cell>
          <cell r="C15">
            <v>7973</v>
          </cell>
          <cell r="D15">
            <v>8877</v>
          </cell>
          <cell r="E15">
            <v>29788</v>
          </cell>
        </row>
        <row r="16">
          <cell r="A16">
            <v>16</v>
          </cell>
          <cell r="B16" t="str">
            <v>Santa Barbara</v>
          </cell>
          <cell r="C16">
            <v>18012</v>
          </cell>
          <cell r="D16">
            <v>18844</v>
          </cell>
          <cell r="E16">
            <v>60503</v>
          </cell>
        </row>
        <row r="17">
          <cell r="A17">
            <v>88</v>
          </cell>
          <cell r="B17" t="str">
            <v>El Refugio</v>
          </cell>
          <cell r="C17">
            <v>75</v>
          </cell>
          <cell r="D17">
            <v>100</v>
          </cell>
          <cell r="E17">
            <v>320</v>
          </cell>
        </row>
        <row r="18">
          <cell r="A18">
            <v>89</v>
          </cell>
          <cell r="B18" t="str">
            <v>San Isidro Patios</v>
          </cell>
          <cell r="C18">
            <v>512</v>
          </cell>
          <cell r="D18">
            <v>707</v>
          </cell>
          <cell r="E18">
            <v>2186</v>
          </cell>
        </row>
        <row r="19">
          <cell r="A19" t="str">
            <v>-</v>
          </cell>
          <cell r="B19" t="str">
            <v>Rural</v>
          </cell>
          <cell r="C19">
            <v>1532</v>
          </cell>
          <cell r="D19">
            <v>2262</v>
          </cell>
          <cell r="E19">
            <v>7601</v>
          </cell>
        </row>
        <row r="20">
          <cell r="B20" t="str">
            <v>Subtotal</v>
          </cell>
          <cell r="C20">
            <v>107896</v>
          </cell>
          <cell r="D20">
            <v>129025</v>
          </cell>
          <cell r="E20">
            <v>439341</v>
          </cell>
        </row>
        <row r="21">
          <cell r="A21" t="str">
            <v>LOCALIDAD 2: CHAPINERO</v>
          </cell>
        </row>
        <row r="22">
          <cell r="A22">
            <v>88</v>
          </cell>
          <cell r="B22" t="str">
            <v>El Refugio</v>
          </cell>
          <cell r="C22">
            <v>10369</v>
          </cell>
          <cell r="D22">
            <v>10141</v>
          </cell>
          <cell r="E22">
            <v>32676</v>
          </cell>
        </row>
        <row r="23">
          <cell r="A23">
            <v>89</v>
          </cell>
          <cell r="B23" t="str">
            <v>San Isidro Patios</v>
          </cell>
          <cell r="C23">
            <v>976</v>
          </cell>
          <cell r="D23">
            <v>1597</v>
          </cell>
          <cell r="E23">
            <v>6080</v>
          </cell>
        </row>
        <row r="24">
          <cell r="A24">
            <v>90</v>
          </cell>
          <cell r="B24" t="str">
            <v>Pardo Rudio</v>
          </cell>
          <cell r="C24">
            <v>7888</v>
          </cell>
          <cell r="D24">
            <v>8603</v>
          </cell>
          <cell r="E24">
            <v>27095</v>
          </cell>
        </row>
        <row r="25">
          <cell r="A25">
            <v>97</v>
          </cell>
          <cell r="B25" t="str">
            <v>Chico Lago</v>
          </cell>
          <cell r="C25">
            <v>9889</v>
          </cell>
          <cell r="D25">
            <v>10608</v>
          </cell>
          <cell r="E25">
            <v>33664</v>
          </cell>
        </row>
        <row r="26">
          <cell r="A26">
            <v>99</v>
          </cell>
          <cell r="B26" t="str">
            <v>Chapinero</v>
          </cell>
          <cell r="C26">
            <v>5331</v>
          </cell>
          <cell r="D26">
            <v>7260</v>
          </cell>
          <cell r="E26">
            <v>20322</v>
          </cell>
        </row>
        <row r="27">
          <cell r="A27" t="str">
            <v>-</v>
          </cell>
          <cell r="B27" t="str">
            <v>Rural</v>
          </cell>
          <cell r="C27">
            <v>611</v>
          </cell>
          <cell r="D27">
            <v>869</v>
          </cell>
          <cell r="E27">
            <v>3154</v>
          </cell>
        </row>
        <row r="28">
          <cell r="B28" t="str">
            <v>Subtotal</v>
          </cell>
          <cell r="C28">
            <v>35064</v>
          </cell>
          <cell r="D28">
            <v>39078</v>
          </cell>
          <cell r="E28">
            <v>122991</v>
          </cell>
        </row>
        <row r="29">
          <cell r="A29" t="str">
            <v>LOCALIDAD 3: SANTA FE</v>
          </cell>
        </row>
        <row r="30">
          <cell r="A30">
            <v>91</v>
          </cell>
          <cell r="B30" t="str">
            <v>Sagrado Corazon</v>
          </cell>
          <cell r="C30">
            <v>2142</v>
          </cell>
          <cell r="D30">
            <v>2447</v>
          </cell>
          <cell r="E30">
            <v>6480</v>
          </cell>
        </row>
        <row r="31">
          <cell r="A31">
            <v>92</v>
          </cell>
          <cell r="B31" t="str">
            <v>La Macarena</v>
          </cell>
          <cell r="C31">
            <v>2599</v>
          </cell>
          <cell r="D31">
            <v>3668</v>
          </cell>
          <cell r="E31">
            <v>12040</v>
          </cell>
        </row>
        <row r="32">
          <cell r="A32">
            <v>93</v>
          </cell>
          <cell r="B32" t="str">
            <v>Las Nieves</v>
          </cell>
          <cell r="C32">
            <v>5440</v>
          </cell>
          <cell r="D32">
            <v>5518</v>
          </cell>
          <cell r="E32">
            <v>14934</v>
          </cell>
        </row>
        <row r="33">
          <cell r="A33">
            <v>94</v>
          </cell>
          <cell r="B33" t="str">
            <v>La Candelaria</v>
          </cell>
          <cell r="C33">
            <v>594</v>
          </cell>
          <cell r="D33">
            <v>1196</v>
          </cell>
          <cell r="E33">
            <v>4254</v>
          </cell>
        </row>
        <row r="34">
          <cell r="A34">
            <v>95</v>
          </cell>
          <cell r="B34" t="str">
            <v>Las Cruces</v>
          </cell>
          <cell r="C34">
            <v>3034</v>
          </cell>
          <cell r="D34">
            <v>5442</v>
          </cell>
          <cell r="E34">
            <v>19253</v>
          </cell>
        </row>
        <row r="35">
          <cell r="A35">
            <v>96</v>
          </cell>
          <cell r="B35" t="str">
            <v>Lourdes</v>
          </cell>
          <cell r="C35">
            <v>6456</v>
          </cell>
          <cell r="D35">
            <v>11832</v>
          </cell>
          <cell r="E35">
            <v>45804</v>
          </cell>
        </row>
        <row r="36">
          <cell r="A36" t="str">
            <v>-</v>
          </cell>
          <cell r="B36" t="str">
            <v>Rural</v>
          </cell>
          <cell r="C36">
            <v>593</v>
          </cell>
          <cell r="D36">
            <v>1095</v>
          </cell>
          <cell r="E36">
            <v>4279</v>
          </cell>
        </row>
        <row r="37">
          <cell r="B37" t="str">
            <v>Subtotal</v>
          </cell>
          <cell r="C37">
            <v>20858</v>
          </cell>
          <cell r="D37">
            <v>31198</v>
          </cell>
          <cell r="E37">
            <v>107044</v>
          </cell>
        </row>
        <row r="38">
          <cell r="A38" t="str">
            <v>LOCALIDAD 4: SANCRISTOBAL</v>
          </cell>
        </row>
        <row r="39">
          <cell r="A39">
            <v>32</v>
          </cell>
          <cell r="B39" t="str">
            <v>San blas</v>
          </cell>
          <cell r="C39">
            <v>9613</v>
          </cell>
          <cell r="D39">
            <v>16885</v>
          </cell>
          <cell r="E39">
            <v>76436</v>
          </cell>
        </row>
        <row r="40">
          <cell r="A40">
            <v>33</v>
          </cell>
          <cell r="B40" t="str">
            <v>Sosiego</v>
          </cell>
          <cell r="C40">
            <v>7093</v>
          </cell>
          <cell r="D40">
            <v>10718</v>
          </cell>
          <cell r="E40">
            <v>52477</v>
          </cell>
        </row>
        <row r="41">
          <cell r="A41">
            <v>34</v>
          </cell>
          <cell r="B41" t="str">
            <v>20 de julio</v>
          </cell>
          <cell r="C41">
            <v>12866</v>
          </cell>
          <cell r="D41">
            <v>26379</v>
          </cell>
          <cell r="E41">
            <v>109031</v>
          </cell>
        </row>
        <row r="42">
          <cell r="A42">
            <v>50</v>
          </cell>
          <cell r="B42" t="str">
            <v>La Gloria</v>
          </cell>
          <cell r="C42">
            <v>15330</v>
          </cell>
          <cell r="D42">
            <v>22386</v>
          </cell>
          <cell r="E42">
            <v>102960</v>
          </cell>
        </row>
        <row r="43">
          <cell r="A43">
            <v>51</v>
          </cell>
          <cell r="B43" t="str">
            <v>Los libertadores</v>
          </cell>
          <cell r="C43">
            <v>15005</v>
          </cell>
          <cell r="D43">
            <v>16903</v>
          </cell>
          <cell r="E43">
            <v>83038</v>
          </cell>
        </row>
        <row r="44">
          <cell r="A44">
            <v>52</v>
          </cell>
          <cell r="B44" t="str">
            <v>La Flora</v>
          </cell>
          <cell r="C44">
            <v>2145</v>
          </cell>
          <cell r="D44">
            <v>2900</v>
          </cell>
          <cell r="E44">
            <v>13657</v>
          </cell>
        </row>
        <row r="45">
          <cell r="A45">
            <v>55</v>
          </cell>
          <cell r="B45" t="str">
            <v>Diana Turbay</v>
          </cell>
          <cell r="C45">
            <v>43</v>
          </cell>
          <cell r="D45">
            <v>55</v>
          </cell>
          <cell r="E45">
            <v>241</v>
          </cell>
        </row>
        <row r="46">
          <cell r="A46">
            <v>56</v>
          </cell>
          <cell r="B46" t="str">
            <v>Danubio</v>
          </cell>
          <cell r="C46">
            <v>13</v>
          </cell>
          <cell r="D46">
            <v>16</v>
          </cell>
          <cell r="E46">
            <v>72</v>
          </cell>
        </row>
        <row r="47">
          <cell r="A47">
            <v>96</v>
          </cell>
          <cell r="B47" t="str">
            <v>Lourdes</v>
          </cell>
          <cell r="C47">
            <v>989</v>
          </cell>
          <cell r="D47">
            <v>1812</v>
          </cell>
          <cell r="E47">
            <v>9978</v>
          </cell>
        </row>
        <row r="48">
          <cell r="A48" t="str">
            <v>-</v>
          </cell>
          <cell r="B48" t="str">
            <v>Rural</v>
          </cell>
          <cell r="C48">
            <v>1305</v>
          </cell>
          <cell r="D48">
            <v>1775</v>
          </cell>
          <cell r="E48">
            <v>9836</v>
          </cell>
        </row>
        <row r="49">
          <cell r="B49" t="str">
            <v>Subtotal</v>
          </cell>
          <cell r="C49">
            <v>64402</v>
          </cell>
          <cell r="D49">
            <v>99829</v>
          </cell>
          <cell r="E49">
            <v>457726</v>
          </cell>
        </row>
        <row r="50">
          <cell r="A50" t="str">
            <v>LOCALIDAD 5: USME</v>
          </cell>
        </row>
        <row r="51">
          <cell r="A51">
            <v>52</v>
          </cell>
          <cell r="B51" t="str">
            <v>La Flora</v>
          </cell>
          <cell r="C51">
            <v>3100</v>
          </cell>
          <cell r="D51">
            <v>3708</v>
          </cell>
          <cell r="E51">
            <v>14066</v>
          </cell>
        </row>
        <row r="52">
          <cell r="A52">
            <v>55</v>
          </cell>
          <cell r="B52" t="str">
            <v>Diana Turbay</v>
          </cell>
          <cell r="C52">
            <v>18</v>
          </cell>
          <cell r="D52">
            <v>20</v>
          </cell>
          <cell r="E52">
            <v>77</v>
          </cell>
        </row>
        <row r="53">
          <cell r="A53">
            <v>56</v>
          </cell>
          <cell r="B53" t="str">
            <v>Danubio</v>
          </cell>
          <cell r="C53">
            <v>5269</v>
          </cell>
          <cell r="D53">
            <v>6543</v>
          </cell>
          <cell r="E53">
            <v>21460</v>
          </cell>
        </row>
        <row r="54">
          <cell r="A54">
            <v>57</v>
          </cell>
          <cell r="B54" t="str">
            <v>Gran Yomasa</v>
          </cell>
          <cell r="C54">
            <v>21018</v>
          </cell>
          <cell r="D54">
            <v>31403</v>
          </cell>
          <cell r="E54">
            <v>127214</v>
          </cell>
        </row>
        <row r="55">
          <cell r="A55">
            <v>58</v>
          </cell>
          <cell r="B55" t="str">
            <v>Comuneros</v>
          </cell>
          <cell r="C55">
            <v>13198</v>
          </cell>
          <cell r="D55">
            <v>18082</v>
          </cell>
          <cell r="E55">
            <v>69623</v>
          </cell>
        </row>
        <row r="56">
          <cell r="A56">
            <v>59</v>
          </cell>
          <cell r="B56" t="str">
            <v>Alfonso Lopez</v>
          </cell>
          <cell r="C56">
            <v>4583</v>
          </cell>
          <cell r="D56">
            <v>5816</v>
          </cell>
          <cell r="E56">
            <v>21334</v>
          </cell>
        </row>
        <row r="57">
          <cell r="A57">
            <v>60</v>
          </cell>
          <cell r="B57" t="str">
            <v>Parque Entrenubes</v>
          </cell>
          <cell r="C57">
            <v>296</v>
          </cell>
          <cell r="D57">
            <v>388</v>
          </cell>
          <cell r="E57">
            <v>1133</v>
          </cell>
        </row>
        <row r="58">
          <cell r="A58">
            <v>61</v>
          </cell>
          <cell r="B58" t="str">
            <v>Ciudad Usme</v>
          </cell>
          <cell r="C58">
            <v>386</v>
          </cell>
          <cell r="D58">
            <v>735</v>
          </cell>
          <cell r="E58">
            <v>3940</v>
          </cell>
        </row>
        <row r="59">
          <cell r="A59">
            <v>62</v>
          </cell>
          <cell r="B59" t="str">
            <v>Tunjuelito</v>
          </cell>
          <cell r="C59">
            <v>81</v>
          </cell>
          <cell r="D59">
            <v>97</v>
          </cell>
          <cell r="E59">
            <v>342</v>
          </cell>
        </row>
        <row r="60">
          <cell r="B60" t="str">
            <v>Subtotal</v>
          </cell>
          <cell r="C60">
            <v>47949</v>
          </cell>
          <cell r="D60">
            <v>66792</v>
          </cell>
          <cell r="E60">
            <v>259189</v>
          </cell>
        </row>
        <row r="61">
          <cell r="A61" t="str">
            <v>LOCALIDAD 6: TUNJUELITO</v>
          </cell>
        </row>
        <row r="62">
          <cell r="A62">
            <v>38</v>
          </cell>
          <cell r="B62" t="str">
            <v>Restrepo</v>
          </cell>
          <cell r="C62">
            <v>348</v>
          </cell>
          <cell r="D62">
            <v>496</v>
          </cell>
          <cell r="E62">
            <v>1427</v>
          </cell>
        </row>
        <row r="63">
          <cell r="A63">
            <v>39</v>
          </cell>
          <cell r="B63" t="str">
            <v>Quiroga</v>
          </cell>
          <cell r="C63">
            <v>830</v>
          </cell>
          <cell r="D63">
            <v>1164</v>
          </cell>
          <cell r="E63">
            <v>3384</v>
          </cell>
        </row>
        <row r="64">
          <cell r="A64">
            <v>42</v>
          </cell>
          <cell r="B64" t="str">
            <v>Venecia</v>
          </cell>
          <cell r="C64">
            <v>23119</v>
          </cell>
          <cell r="D64">
            <v>40126</v>
          </cell>
          <cell r="E64">
            <v>140541</v>
          </cell>
        </row>
        <row r="65">
          <cell r="A65">
            <v>62</v>
          </cell>
          <cell r="B65" t="str">
            <v>Tunjuelito</v>
          </cell>
          <cell r="C65">
            <v>6217</v>
          </cell>
          <cell r="D65">
            <v>15347</v>
          </cell>
          <cell r="E65">
            <v>53822</v>
          </cell>
        </row>
        <row r="66">
          <cell r="A66">
            <v>65</v>
          </cell>
          <cell r="B66" t="str">
            <v>Arborizadora</v>
          </cell>
          <cell r="C66">
            <v>741</v>
          </cell>
          <cell r="D66">
            <v>1647</v>
          </cell>
          <cell r="E66">
            <v>5193</v>
          </cell>
        </row>
        <row r="67">
          <cell r="B67" t="str">
            <v>Subtotal</v>
          </cell>
          <cell r="C67">
            <v>31255</v>
          </cell>
          <cell r="D67">
            <v>58780</v>
          </cell>
          <cell r="E67">
            <v>204367</v>
          </cell>
        </row>
        <row r="68">
          <cell r="A68" t="str">
            <v>LOCALIDAD 7: BOSA</v>
          </cell>
        </row>
        <row r="69">
          <cell r="A69">
            <v>49</v>
          </cell>
          <cell r="B69" t="str">
            <v>Apogeo</v>
          </cell>
          <cell r="C69">
            <v>10657</v>
          </cell>
          <cell r="D69">
            <v>30243</v>
          </cell>
          <cell r="E69">
            <v>48428</v>
          </cell>
        </row>
        <row r="70">
          <cell r="A70">
            <v>81</v>
          </cell>
          <cell r="B70" t="str">
            <v>Gran Britalia</v>
          </cell>
          <cell r="C70">
            <v>6354</v>
          </cell>
          <cell r="D70">
            <v>16582</v>
          </cell>
          <cell r="E70">
            <v>37874</v>
          </cell>
        </row>
        <row r="71">
          <cell r="A71">
            <v>83</v>
          </cell>
          <cell r="B71" t="str">
            <v>Las Margaritas</v>
          </cell>
          <cell r="C71">
            <v>641</v>
          </cell>
          <cell r="D71">
            <v>1918</v>
          </cell>
          <cell r="E71">
            <v>2369</v>
          </cell>
        </row>
        <row r="72">
          <cell r="A72">
            <v>84</v>
          </cell>
          <cell r="B72" t="str">
            <v>Bosa Occidental</v>
          </cell>
          <cell r="C72">
            <v>21770</v>
          </cell>
          <cell r="D72">
            <v>53543</v>
          </cell>
          <cell r="E72">
            <v>111358</v>
          </cell>
        </row>
        <row r="73">
          <cell r="A73">
            <v>85</v>
          </cell>
          <cell r="B73" t="str">
            <v>Bosa Central</v>
          </cell>
          <cell r="C73">
            <v>34165</v>
          </cell>
          <cell r="D73">
            <v>97614</v>
          </cell>
          <cell r="E73">
            <v>194852</v>
          </cell>
        </row>
        <row r="74">
          <cell r="A74">
            <v>86</v>
          </cell>
          <cell r="B74" t="str">
            <v>El Porvenir</v>
          </cell>
          <cell r="C74">
            <v>4603</v>
          </cell>
          <cell r="D74">
            <v>11675</v>
          </cell>
          <cell r="E74">
            <v>22213</v>
          </cell>
        </row>
        <row r="75">
          <cell r="A75">
            <v>87</v>
          </cell>
          <cell r="B75" t="str">
            <v>Tintal Sur</v>
          </cell>
          <cell r="C75">
            <v>6674</v>
          </cell>
          <cell r="D75">
            <v>16610</v>
          </cell>
          <cell r="E75">
            <v>33374</v>
          </cell>
        </row>
        <row r="76">
          <cell r="B76" t="str">
            <v>Subtotal</v>
          </cell>
          <cell r="C76">
            <v>84864</v>
          </cell>
          <cell r="D76">
            <v>228185</v>
          </cell>
          <cell r="E76">
            <v>450468</v>
          </cell>
        </row>
        <row r="77">
          <cell r="A77" t="str">
            <v>LOCALIDAD 8: KENNEDY</v>
          </cell>
        </row>
        <row r="78">
          <cell r="A78">
            <v>43</v>
          </cell>
          <cell r="B78" t="str">
            <v>San Rafael</v>
          </cell>
          <cell r="C78">
            <v>1374</v>
          </cell>
          <cell r="D78">
            <v>1384</v>
          </cell>
          <cell r="E78">
            <v>7890</v>
          </cell>
        </row>
        <row r="79">
          <cell r="A79">
            <v>44</v>
          </cell>
          <cell r="B79" t="str">
            <v>Americas</v>
          </cell>
          <cell r="C79">
            <v>15710</v>
          </cell>
          <cell r="D79">
            <v>17400</v>
          </cell>
          <cell r="E79">
            <v>100517</v>
          </cell>
        </row>
        <row r="80">
          <cell r="A80">
            <v>45</v>
          </cell>
          <cell r="B80" t="str">
            <v>Carvajal</v>
          </cell>
          <cell r="C80">
            <v>19398</v>
          </cell>
          <cell r="D80">
            <v>28740</v>
          </cell>
          <cell r="E80">
            <v>149946</v>
          </cell>
        </row>
        <row r="81">
          <cell r="A81">
            <v>46</v>
          </cell>
          <cell r="B81" t="str">
            <v>Castilla</v>
          </cell>
          <cell r="C81">
            <v>22071</v>
          </cell>
          <cell r="D81">
            <v>23605</v>
          </cell>
          <cell r="E81">
            <v>126259</v>
          </cell>
        </row>
        <row r="82">
          <cell r="A82">
            <v>47</v>
          </cell>
          <cell r="B82" t="str">
            <v>Kennedy Central</v>
          </cell>
          <cell r="C82">
            <v>23684</v>
          </cell>
          <cell r="D82">
            <v>30237</v>
          </cell>
          <cell r="E82">
            <v>149880</v>
          </cell>
        </row>
        <row r="83">
          <cell r="A83">
            <v>48</v>
          </cell>
          <cell r="B83" t="str">
            <v>Timiza</v>
          </cell>
          <cell r="C83">
            <v>22346</v>
          </cell>
          <cell r="D83">
            <v>28825</v>
          </cell>
          <cell r="E83">
            <v>149593</v>
          </cell>
        </row>
        <row r="84">
          <cell r="A84">
            <v>77</v>
          </cell>
          <cell r="B84" t="str">
            <v>Zona Franca</v>
          </cell>
          <cell r="C84">
            <v>400</v>
          </cell>
          <cell r="D84">
            <v>415</v>
          </cell>
          <cell r="E84">
            <v>2446</v>
          </cell>
        </row>
        <row r="85">
          <cell r="A85">
            <v>78</v>
          </cell>
          <cell r="B85" t="str">
            <v>Tintal Norte</v>
          </cell>
          <cell r="C85">
            <v>4598</v>
          </cell>
          <cell r="D85">
            <v>4778</v>
          </cell>
          <cell r="E85">
            <v>28125</v>
          </cell>
        </row>
        <row r="86">
          <cell r="A86">
            <v>79</v>
          </cell>
          <cell r="B86" t="str">
            <v>Calandaima</v>
          </cell>
          <cell r="C86">
            <v>2775</v>
          </cell>
          <cell r="D86">
            <v>2883</v>
          </cell>
          <cell r="E86">
            <v>16973</v>
          </cell>
        </row>
        <row r="87">
          <cell r="A87">
            <v>80</v>
          </cell>
          <cell r="B87" t="str">
            <v>Corabastos</v>
          </cell>
          <cell r="C87">
            <v>5375</v>
          </cell>
          <cell r="D87">
            <v>7118</v>
          </cell>
          <cell r="E87">
            <v>45149</v>
          </cell>
        </row>
        <row r="88">
          <cell r="A88">
            <v>81</v>
          </cell>
          <cell r="B88" t="str">
            <v>Gran Britalia</v>
          </cell>
          <cell r="C88">
            <v>6502</v>
          </cell>
          <cell r="D88">
            <v>8923</v>
          </cell>
          <cell r="E88">
            <v>41381</v>
          </cell>
        </row>
        <row r="89">
          <cell r="A89">
            <v>82</v>
          </cell>
          <cell r="B89" t="str">
            <v>Patio Bonito</v>
          </cell>
          <cell r="C89">
            <v>13145</v>
          </cell>
          <cell r="D89">
            <v>18625</v>
          </cell>
          <cell r="E89">
            <v>101310</v>
          </cell>
        </row>
        <row r="90">
          <cell r="A90">
            <v>85</v>
          </cell>
          <cell r="B90" t="str">
            <v>Bosa Central</v>
          </cell>
          <cell r="C90">
            <v>179</v>
          </cell>
          <cell r="D90">
            <v>293</v>
          </cell>
          <cell r="E90">
            <v>1390</v>
          </cell>
        </row>
        <row r="91">
          <cell r="A91">
            <v>112</v>
          </cell>
          <cell r="B91" t="str">
            <v>Granjas Techo</v>
          </cell>
          <cell r="C91">
            <v>657</v>
          </cell>
          <cell r="D91">
            <v>811</v>
          </cell>
          <cell r="E91">
            <v>4114</v>
          </cell>
        </row>
        <row r="92">
          <cell r="A92">
            <v>113</v>
          </cell>
          <cell r="B92" t="str">
            <v>Bavaria</v>
          </cell>
          <cell r="C92">
            <v>4212</v>
          </cell>
          <cell r="D92">
            <v>4792</v>
          </cell>
          <cell r="E92">
            <v>26357</v>
          </cell>
        </row>
        <row r="93">
          <cell r="B93" t="str">
            <v>Subtotal</v>
          </cell>
          <cell r="C93">
            <v>142426</v>
          </cell>
          <cell r="D93">
            <v>178829</v>
          </cell>
          <cell r="E93">
            <v>951330</v>
          </cell>
        </row>
        <row r="94">
          <cell r="A94" t="str">
            <v>LOCALIDAD 9: FONTIBON</v>
          </cell>
        </row>
        <row r="95">
          <cell r="A95">
            <v>75</v>
          </cell>
          <cell r="B95" t="str">
            <v>Fontibon</v>
          </cell>
          <cell r="C95">
            <v>19074</v>
          </cell>
          <cell r="D95">
            <v>34674</v>
          </cell>
          <cell r="E95">
            <v>125432</v>
          </cell>
        </row>
        <row r="96">
          <cell r="A96">
            <v>76</v>
          </cell>
          <cell r="B96" t="str">
            <v>Fontibon San Pablo</v>
          </cell>
          <cell r="C96">
            <v>4567</v>
          </cell>
          <cell r="D96">
            <v>8280</v>
          </cell>
          <cell r="E96">
            <v>27886</v>
          </cell>
        </row>
        <row r="97">
          <cell r="A97">
            <v>77</v>
          </cell>
          <cell r="B97" t="str">
            <v>Zona Franca</v>
          </cell>
          <cell r="C97">
            <v>7627</v>
          </cell>
          <cell r="D97">
            <v>8571</v>
          </cell>
          <cell r="E97">
            <v>42858</v>
          </cell>
        </row>
        <row r="98">
          <cell r="A98">
            <v>110</v>
          </cell>
          <cell r="B98" t="str">
            <v>Ciudad Salitre Occiden</v>
          </cell>
          <cell r="C98">
            <v>5703</v>
          </cell>
          <cell r="D98">
            <v>5710</v>
          </cell>
          <cell r="E98">
            <v>25561</v>
          </cell>
        </row>
        <row r="99">
          <cell r="A99">
            <v>112</v>
          </cell>
          <cell r="B99" t="str">
            <v>Granjas Techo</v>
          </cell>
          <cell r="C99">
            <v>2342</v>
          </cell>
          <cell r="D99">
            <v>3380</v>
          </cell>
          <cell r="E99">
            <v>10079</v>
          </cell>
        </row>
        <row r="100">
          <cell r="A100">
            <v>114</v>
          </cell>
          <cell r="B100" t="str">
            <v>Modelia</v>
          </cell>
          <cell r="C100">
            <v>8224</v>
          </cell>
          <cell r="D100">
            <v>9169</v>
          </cell>
          <cell r="E100">
            <v>34297</v>
          </cell>
        </row>
        <row r="101">
          <cell r="A101">
            <v>115</v>
          </cell>
          <cell r="B101" t="str">
            <v>Capellania</v>
          </cell>
          <cell r="C101">
            <v>3909</v>
          </cell>
          <cell r="D101">
            <v>7176</v>
          </cell>
          <cell r="E101">
            <v>23204</v>
          </cell>
        </row>
        <row r="102">
          <cell r="A102">
            <v>117</v>
          </cell>
          <cell r="B102" t="str">
            <v>Aeropuerto El Dorado</v>
          </cell>
          <cell r="C102">
            <v>2263</v>
          </cell>
          <cell r="D102">
            <v>6231</v>
          </cell>
          <cell r="E102">
            <v>11035</v>
          </cell>
        </row>
        <row r="103">
          <cell r="B103" t="str">
            <v>Subtotal</v>
          </cell>
          <cell r="C103">
            <v>53709</v>
          </cell>
          <cell r="D103">
            <v>83191</v>
          </cell>
          <cell r="E103">
            <v>300352</v>
          </cell>
        </row>
        <row r="104">
          <cell r="A104" t="str">
            <v>LOCALIDAD 10: ENGATIVA</v>
          </cell>
        </row>
        <row r="105">
          <cell r="A105">
            <v>26</v>
          </cell>
          <cell r="B105" t="str">
            <v>Las Ferias</v>
          </cell>
          <cell r="C105">
            <v>18732</v>
          </cell>
          <cell r="D105">
            <v>34080</v>
          </cell>
          <cell r="E105">
            <v>126700</v>
          </cell>
        </row>
        <row r="106">
          <cell r="A106">
            <v>28</v>
          </cell>
          <cell r="B106" t="str">
            <v>El Rincon</v>
          </cell>
          <cell r="C106">
            <v>187</v>
          </cell>
          <cell r="D106">
            <v>187</v>
          </cell>
          <cell r="E106">
            <v>711</v>
          </cell>
        </row>
        <row r="107">
          <cell r="A107">
            <v>29</v>
          </cell>
          <cell r="B107" t="str">
            <v>Minuto de Dios</v>
          </cell>
          <cell r="C107">
            <v>22774</v>
          </cell>
          <cell r="D107">
            <v>30177</v>
          </cell>
          <cell r="E107">
            <v>119073</v>
          </cell>
        </row>
        <row r="108">
          <cell r="A108">
            <v>30</v>
          </cell>
          <cell r="B108" t="str">
            <v>Boyaca Real</v>
          </cell>
          <cell r="C108">
            <v>20100</v>
          </cell>
          <cell r="D108">
            <v>37448</v>
          </cell>
          <cell r="E108">
            <v>142560</v>
          </cell>
        </row>
        <row r="109">
          <cell r="A109">
            <v>31</v>
          </cell>
          <cell r="B109" t="str">
            <v>Santa Cecilia</v>
          </cell>
          <cell r="C109">
            <v>11329</v>
          </cell>
          <cell r="D109">
            <v>16340</v>
          </cell>
          <cell r="E109">
            <v>63952</v>
          </cell>
        </row>
        <row r="110">
          <cell r="A110">
            <v>72</v>
          </cell>
          <cell r="B110" t="str">
            <v>Bolivia</v>
          </cell>
          <cell r="C110">
            <v>25130</v>
          </cell>
          <cell r="D110">
            <v>26597</v>
          </cell>
          <cell r="E110">
            <v>111279</v>
          </cell>
        </row>
        <row r="111">
          <cell r="A111">
            <v>73</v>
          </cell>
          <cell r="B111" t="str">
            <v>Garces Navas</v>
          </cell>
          <cell r="C111">
            <v>23604</v>
          </cell>
          <cell r="D111">
            <v>30381</v>
          </cell>
          <cell r="E111">
            <v>123084</v>
          </cell>
        </row>
        <row r="112">
          <cell r="A112">
            <v>74</v>
          </cell>
          <cell r="B112" t="str">
            <v>Engativa</v>
          </cell>
          <cell r="C112">
            <v>10987</v>
          </cell>
          <cell r="D112">
            <v>14179</v>
          </cell>
          <cell r="E112">
            <v>55131</v>
          </cell>
        </row>
        <row r="113">
          <cell r="A113">
            <v>116</v>
          </cell>
          <cell r="B113" t="str">
            <v>Alamos</v>
          </cell>
          <cell r="C113">
            <v>4832</v>
          </cell>
          <cell r="D113">
            <v>7043</v>
          </cell>
          <cell r="E113">
            <v>26769</v>
          </cell>
        </row>
        <row r="114">
          <cell r="B114" t="str">
            <v>Subtotal</v>
          </cell>
          <cell r="C114">
            <v>137675</v>
          </cell>
          <cell r="D114">
            <v>196432</v>
          </cell>
          <cell r="E114">
            <v>769259</v>
          </cell>
        </row>
        <row r="115">
          <cell r="A115" t="str">
            <v>LOCALIDAD 11: SUBA</v>
          </cell>
        </row>
        <row r="116">
          <cell r="A116">
            <v>2</v>
          </cell>
          <cell r="B116" t="str">
            <v>La Academia</v>
          </cell>
          <cell r="C116">
            <v>2169</v>
          </cell>
          <cell r="D116">
            <v>2088</v>
          </cell>
          <cell r="E116">
            <v>7160</v>
          </cell>
        </row>
        <row r="117">
          <cell r="A117">
            <v>17</v>
          </cell>
          <cell r="B117" t="str">
            <v>San Jose de Bavaria</v>
          </cell>
          <cell r="C117">
            <v>7543</v>
          </cell>
          <cell r="D117">
            <v>9960</v>
          </cell>
          <cell r="E117">
            <v>36968</v>
          </cell>
        </row>
        <row r="118">
          <cell r="A118">
            <v>18</v>
          </cell>
          <cell r="B118" t="str">
            <v>Britalia</v>
          </cell>
          <cell r="C118">
            <v>10041</v>
          </cell>
          <cell r="D118">
            <v>11533</v>
          </cell>
          <cell r="E118">
            <v>39619</v>
          </cell>
        </row>
        <row r="119">
          <cell r="A119">
            <v>19</v>
          </cell>
          <cell r="B119" t="str">
            <v>El Prado</v>
          </cell>
          <cell r="C119">
            <v>17539</v>
          </cell>
          <cell r="D119">
            <v>21374</v>
          </cell>
          <cell r="E119">
            <v>74553</v>
          </cell>
        </row>
        <row r="120">
          <cell r="A120">
            <v>20</v>
          </cell>
          <cell r="B120" t="str">
            <v>La Alahambra</v>
          </cell>
          <cell r="C120">
            <v>9116</v>
          </cell>
          <cell r="D120">
            <v>9771</v>
          </cell>
          <cell r="E120">
            <v>35136</v>
          </cell>
        </row>
        <row r="121">
          <cell r="A121">
            <v>23</v>
          </cell>
          <cell r="B121" t="str">
            <v>Casa Blanca Suba</v>
          </cell>
          <cell r="C121">
            <v>9897</v>
          </cell>
          <cell r="D121">
            <v>11286</v>
          </cell>
          <cell r="E121">
            <v>36240</v>
          </cell>
        </row>
        <row r="122">
          <cell r="A122">
            <v>24</v>
          </cell>
          <cell r="B122" t="str">
            <v>Niza</v>
          </cell>
          <cell r="C122">
            <v>20631</v>
          </cell>
          <cell r="D122">
            <v>25789</v>
          </cell>
          <cell r="E122">
            <v>90629</v>
          </cell>
        </row>
        <row r="123">
          <cell r="A123">
            <v>25</v>
          </cell>
          <cell r="B123" t="str">
            <v>La Floresta</v>
          </cell>
          <cell r="C123">
            <v>4424</v>
          </cell>
          <cell r="D123">
            <v>6544</v>
          </cell>
          <cell r="E123">
            <v>23726</v>
          </cell>
        </row>
        <row r="124">
          <cell r="A124">
            <v>26</v>
          </cell>
          <cell r="B124" t="str">
            <v>Las Ferias</v>
          </cell>
          <cell r="C124">
            <v>858</v>
          </cell>
          <cell r="D124">
            <v>1397</v>
          </cell>
          <cell r="E124">
            <v>5075</v>
          </cell>
        </row>
        <row r="125">
          <cell r="A125">
            <v>27</v>
          </cell>
          <cell r="B125" t="str">
            <v>Suba</v>
          </cell>
          <cell r="C125">
            <v>20303</v>
          </cell>
          <cell r="D125">
            <v>24836</v>
          </cell>
          <cell r="E125">
            <v>82582</v>
          </cell>
        </row>
        <row r="126">
          <cell r="A126">
            <v>28</v>
          </cell>
          <cell r="B126" t="str">
            <v>El Rincon</v>
          </cell>
          <cell r="C126">
            <v>31009</v>
          </cell>
          <cell r="D126">
            <v>49567</v>
          </cell>
          <cell r="E126">
            <v>185891</v>
          </cell>
        </row>
        <row r="127">
          <cell r="A127">
            <v>71</v>
          </cell>
          <cell r="B127" t="str">
            <v>Tibabuyes</v>
          </cell>
          <cell r="C127">
            <v>27090</v>
          </cell>
          <cell r="D127">
            <v>33589</v>
          </cell>
          <cell r="E127">
            <v>118533</v>
          </cell>
        </row>
        <row r="128">
          <cell r="A128" t="str">
            <v>-</v>
          </cell>
          <cell r="B128" t="str">
            <v>Rural</v>
          </cell>
          <cell r="C128">
            <v>4335</v>
          </cell>
          <cell r="D128">
            <v>5350</v>
          </cell>
          <cell r="E128">
            <v>17481</v>
          </cell>
        </row>
        <row r="129">
          <cell r="B129" t="str">
            <v>Subtotal</v>
          </cell>
          <cell r="C129">
            <v>164955</v>
          </cell>
          <cell r="D129">
            <v>213084</v>
          </cell>
          <cell r="E129">
            <v>753593</v>
          </cell>
        </row>
        <row r="130">
          <cell r="A130" t="str">
            <v>LOCALIDAD 12: BARRIOS UNIDOS</v>
          </cell>
        </row>
        <row r="131">
          <cell r="A131">
            <v>21</v>
          </cell>
          <cell r="B131" t="str">
            <v>Los Andes</v>
          </cell>
          <cell r="C131">
            <v>7198</v>
          </cell>
          <cell r="D131">
            <v>9817</v>
          </cell>
          <cell r="E131">
            <v>35390</v>
          </cell>
        </row>
        <row r="132">
          <cell r="A132">
            <v>22</v>
          </cell>
          <cell r="B132" t="str">
            <v>Doce de octubre</v>
          </cell>
          <cell r="C132">
            <v>12187</v>
          </cell>
          <cell r="D132">
            <v>19849</v>
          </cell>
          <cell r="E132">
            <v>70918</v>
          </cell>
        </row>
        <row r="133">
          <cell r="A133">
            <v>25</v>
          </cell>
          <cell r="B133" t="str">
            <v>La Floresta</v>
          </cell>
          <cell r="C133">
            <v>879</v>
          </cell>
          <cell r="D133">
            <v>992</v>
          </cell>
          <cell r="E133">
            <v>3655</v>
          </cell>
        </row>
        <row r="134">
          <cell r="A134">
            <v>98</v>
          </cell>
          <cell r="B134" t="str">
            <v>Los Alcazares</v>
          </cell>
          <cell r="C134">
            <v>13596</v>
          </cell>
          <cell r="D134">
            <v>18541</v>
          </cell>
          <cell r="E134">
            <v>64005</v>
          </cell>
        </row>
        <row r="135">
          <cell r="A135">
            <v>103</v>
          </cell>
          <cell r="B135" t="str">
            <v>Parque El salitre</v>
          </cell>
          <cell r="C135">
            <v>307</v>
          </cell>
          <cell r="D135">
            <v>955</v>
          </cell>
          <cell r="E135">
            <v>2584</v>
          </cell>
        </row>
        <row r="136">
          <cell r="B136" t="str">
            <v>Subtotal</v>
          </cell>
          <cell r="C136">
            <v>34167</v>
          </cell>
          <cell r="D136">
            <v>50154</v>
          </cell>
          <cell r="E136">
            <v>176552</v>
          </cell>
        </row>
        <row r="137">
          <cell r="A137" t="str">
            <v>LOCALIDAD 13: TEUSAQUILLO</v>
          </cell>
        </row>
        <row r="138">
          <cell r="A138">
            <v>100</v>
          </cell>
          <cell r="B138" t="str">
            <v>Galerias</v>
          </cell>
          <cell r="C138">
            <v>9413</v>
          </cell>
          <cell r="D138">
            <v>10300</v>
          </cell>
          <cell r="E138">
            <v>33152</v>
          </cell>
        </row>
        <row r="139">
          <cell r="A139">
            <v>101</v>
          </cell>
          <cell r="B139" t="str">
            <v>Teusaquillo</v>
          </cell>
          <cell r="C139">
            <v>7927</v>
          </cell>
          <cell r="D139">
            <v>9283</v>
          </cell>
          <cell r="E139">
            <v>28908</v>
          </cell>
        </row>
        <row r="140">
          <cell r="A140">
            <v>104</v>
          </cell>
          <cell r="B140" t="str">
            <v>Parque simon Bolivar C</v>
          </cell>
          <cell r="C140">
            <v>645</v>
          </cell>
          <cell r="D140">
            <v>1648</v>
          </cell>
          <cell r="E140">
            <v>3759</v>
          </cell>
        </row>
        <row r="141">
          <cell r="A141">
            <v>106</v>
          </cell>
          <cell r="B141" t="str">
            <v>La Esmeralda</v>
          </cell>
          <cell r="C141">
            <v>9149</v>
          </cell>
          <cell r="D141">
            <v>10371</v>
          </cell>
          <cell r="E141">
            <v>35819</v>
          </cell>
        </row>
        <row r="142">
          <cell r="A142">
            <v>107</v>
          </cell>
          <cell r="B142" t="str">
            <v>Quinta Paredes</v>
          </cell>
          <cell r="C142">
            <v>5654</v>
          </cell>
          <cell r="D142">
            <v>6333</v>
          </cell>
          <cell r="E142">
            <v>20397</v>
          </cell>
        </row>
        <row r="143">
          <cell r="A143">
            <v>109</v>
          </cell>
          <cell r="B143" t="str">
            <v>Ciudad Salitre Orienta</v>
          </cell>
          <cell r="C143">
            <v>360</v>
          </cell>
          <cell r="D143">
            <v>485</v>
          </cell>
          <cell r="E143">
            <v>1465</v>
          </cell>
        </row>
        <row r="144">
          <cell r="A144">
            <v>111</v>
          </cell>
          <cell r="B144" t="str">
            <v>Puente Aranda</v>
          </cell>
          <cell r="C144">
            <v>690</v>
          </cell>
          <cell r="D144">
            <v>812</v>
          </cell>
          <cell r="E144">
            <v>2625</v>
          </cell>
        </row>
        <row r="145">
          <cell r="B145" t="str">
            <v>Subtotal</v>
          </cell>
          <cell r="C145">
            <v>33838</v>
          </cell>
          <cell r="D145">
            <v>39232</v>
          </cell>
          <cell r="E145">
            <v>126125</v>
          </cell>
        </row>
        <row r="146">
          <cell r="A146" t="str">
            <v>LOCALIDAD 14: LOS MARTIRES</v>
          </cell>
        </row>
        <row r="147">
          <cell r="A147">
            <v>37</v>
          </cell>
          <cell r="B147" t="str">
            <v>Santa Isabel</v>
          </cell>
          <cell r="C147">
            <v>7511</v>
          </cell>
          <cell r="D147">
            <v>11005</v>
          </cell>
          <cell r="E147">
            <v>42859</v>
          </cell>
        </row>
        <row r="148">
          <cell r="A148">
            <v>102</v>
          </cell>
          <cell r="B148" t="str">
            <v>La Sabana</v>
          </cell>
          <cell r="C148">
            <v>10599</v>
          </cell>
          <cell r="D148">
            <v>14836</v>
          </cell>
          <cell r="E148">
            <v>52682</v>
          </cell>
        </row>
        <row r="149">
          <cell r="B149" t="str">
            <v>Subtotal</v>
          </cell>
          <cell r="C149">
            <v>18110</v>
          </cell>
          <cell r="D149">
            <v>25841</v>
          </cell>
          <cell r="E149">
            <v>95541</v>
          </cell>
        </row>
        <row r="150">
          <cell r="A150" t="str">
            <v>LOCALIDAD 15: ANTONIO NARIÑO</v>
          </cell>
        </row>
        <row r="151">
          <cell r="A151">
            <v>35</v>
          </cell>
          <cell r="B151" t="str">
            <v>Ciudad Jardin</v>
          </cell>
          <cell r="C151">
            <v>5008</v>
          </cell>
          <cell r="D151">
            <v>7654</v>
          </cell>
          <cell r="E151">
            <v>29019</v>
          </cell>
        </row>
        <row r="152">
          <cell r="A152">
            <v>38</v>
          </cell>
          <cell r="B152" t="str">
            <v>Restrepo</v>
          </cell>
          <cell r="C152">
            <v>11799</v>
          </cell>
          <cell r="D152">
            <v>19186</v>
          </cell>
          <cell r="E152">
            <v>69213</v>
          </cell>
        </row>
        <row r="153">
          <cell r="A153">
            <v>39</v>
          </cell>
          <cell r="B153" t="str">
            <v>Quiroga</v>
          </cell>
          <cell r="C153">
            <v>25</v>
          </cell>
          <cell r="D153">
            <v>31</v>
          </cell>
          <cell r="E153">
            <v>123</v>
          </cell>
        </row>
        <row r="154">
          <cell r="B154" t="str">
            <v>Subtotal</v>
          </cell>
          <cell r="C154">
            <v>16832</v>
          </cell>
          <cell r="D154">
            <v>26871</v>
          </cell>
          <cell r="E154">
            <v>98355</v>
          </cell>
        </row>
        <row r="155">
          <cell r="A155" t="str">
            <v>LOCALIDAD 16: PUENTE ARANDA</v>
          </cell>
        </row>
        <row r="156">
          <cell r="A156">
            <v>40</v>
          </cell>
          <cell r="B156" t="str">
            <v>Ciudad Montes</v>
          </cell>
          <cell r="C156">
            <v>16885</v>
          </cell>
          <cell r="D156">
            <v>25547</v>
          </cell>
          <cell r="E156">
            <v>105269</v>
          </cell>
        </row>
        <row r="157">
          <cell r="A157">
            <v>41</v>
          </cell>
          <cell r="B157" t="str">
            <v>Muzu</v>
          </cell>
          <cell r="C157">
            <v>10750</v>
          </cell>
          <cell r="D157">
            <v>17063</v>
          </cell>
          <cell r="E157">
            <v>71334</v>
          </cell>
        </row>
        <row r="158">
          <cell r="A158">
            <v>43</v>
          </cell>
          <cell r="B158" t="str">
            <v>San Rafael</v>
          </cell>
          <cell r="C158">
            <v>11534</v>
          </cell>
          <cell r="D158">
            <v>21231</v>
          </cell>
          <cell r="E158">
            <v>82554</v>
          </cell>
        </row>
        <row r="159">
          <cell r="A159">
            <v>108</v>
          </cell>
          <cell r="B159" t="str">
            <v>Zona Industrial</v>
          </cell>
          <cell r="C159">
            <v>1309</v>
          </cell>
          <cell r="D159">
            <v>2149</v>
          </cell>
          <cell r="E159">
            <v>9192</v>
          </cell>
        </row>
        <row r="160">
          <cell r="A160">
            <v>111</v>
          </cell>
          <cell r="B160" t="str">
            <v>Puente Aranda</v>
          </cell>
          <cell r="C160">
            <v>1550</v>
          </cell>
          <cell r="D160">
            <v>2683</v>
          </cell>
          <cell r="E160">
            <v>14142</v>
          </cell>
        </row>
        <row r="161">
          <cell r="B161" t="str">
            <v>Subtotal</v>
          </cell>
          <cell r="C161">
            <v>42028</v>
          </cell>
          <cell r="D161">
            <v>68673</v>
          </cell>
          <cell r="E161">
            <v>282491</v>
          </cell>
        </row>
        <row r="162">
          <cell r="A162" t="str">
            <v>LOCALIDAD 17: LA CANDELARIA</v>
          </cell>
        </row>
        <row r="163">
          <cell r="A163">
            <v>92</v>
          </cell>
          <cell r="B163" t="str">
            <v>La Macarena</v>
          </cell>
          <cell r="C163">
            <v>291</v>
          </cell>
          <cell r="D163">
            <v>384</v>
          </cell>
          <cell r="E163">
            <v>1390</v>
          </cell>
        </row>
        <row r="164">
          <cell r="A164">
            <v>93</v>
          </cell>
          <cell r="B164" t="str">
            <v>Las Nieves</v>
          </cell>
          <cell r="C164">
            <v>32</v>
          </cell>
          <cell r="D164">
            <v>43</v>
          </cell>
          <cell r="E164">
            <v>154</v>
          </cell>
        </row>
        <row r="165">
          <cell r="A165">
            <v>94</v>
          </cell>
          <cell r="B165" t="str">
            <v>La Candelaria</v>
          </cell>
          <cell r="C165">
            <v>3644</v>
          </cell>
          <cell r="D165">
            <v>5786</v>
          </cell>
          <cell r="E165">
            <v>21130</v>
          </cell>
        </row>
        <row r="166">
          <cell r="A166">
            <v>95</v>
          </cell>
          <cell r="B166" t="str">
            <v>Las Cruces</v>
          </cell>
          <cell r="C166">
            <v>572</v>
          </cell>
          <cell r="D166">
            <v>1004</v>
          </cell>
          <cell r="E166">
            <v>3541</v>
          </cell>
        </row>
        <row r="167">
          <cell r="A167">
            <v>96</v>
          </cell>
          <cell r="B167" t="str">
            <v>Lourdes</v>
          </cell>
          <cell r="C167">
            <v>259</v>
          </cell>
          <cell r="D167">
            <v>341</v>
          </cell>
          <cell r="E167">
            <v>1235</v>
          </cell>
        </row>
        <row r="168">
          <cell r="B168" t="str">
            <v>Subtotal</v>
          </cell>
          <cell r="C168">
            <v>4798</v>
          </cell>
          <cell r="D168">
            <v>7558</v>
          </cell>
          <cell r="E168">
            <v>27450</v>
          </cell>
        </row>
        <row r="169">
          <cell r="A169" t="str">
            <v>LOCALIDAD 18: RAFAEL URIBE U.</v>
          </cell>
        </row>
        <row r="170">
          <cell r="A170">
            <v>36</v>
          </cell>
          <cell r="B170" t="str">
            <v>San Jose</v>
          </cell>
          <cell r="C170">
            <v>7530</v>
          </cell>
          <cell r="D170">
            <v>12895</v>
          </cell>
          <cell r="E170">
            <v>52468</v>
          </cell>
        </row>
        <row r="171">
          <cell r="A171">
            <v>39</v>
          </cell>
          <cell r="B171" t="str">
            <v>Quiroga</v>
          </cell>
          <cell r="C171">
            <v>15749</v>
          </cell>
          <cell r="D171">
            <v>29302</v>
          </cell>
          <cell r="E171">
            <v>113840</v>
          </cell>
        </row>
        <row r="172">
          <cell r="A172">
            <v>53</v>
          </cell>
          <cell r="B172" t="str">
            <v>Marco Fidel Suarez</v>
          </cell>
          <cell r="C172">
            <v>8800</v>
          </cell>
          <cell r="D172">
            <v>19566</v>
          </cell>
          <cell r="E172">
            <v>76770</v>
          </cell>
        </row>
        <row r="173">
          <cell r="A173">
            <v>54</v>
          </cell>
          <cell r="B173" t="str">
            <v>Marruecos</v>
          </cell>
          <cell r="C173">
            <v>12651</v>
          </cell>
          <cell r="D173">
            <v>18025</v>
          </cell>
          <cell r="E173">
            <v>73533</v>
          </cell>
        </row>
        <row r="174">
          <cell r="A174">
            <v>55</v>
          </cell>
          <cell r="B174" t="str">
            <v>Diana Turbay</v>
          </cell>
          <cell r="C174">
            <v>9908</v>
          </cell>
          <cell r="D174">
            <v>13755</v>
          </cell>
          <cell r="E174">
            <v>59465</v>
          </cell>
        </row>
        <row r="175">
          <cell r="A175">
            <v>56</v>
          </cell>
          <cell r="B175" t="str">
            <v>Danubio</v>
          </cell>
          <cell r="C175">
            <v>1321</v>
          </cell>
          <cell r="D175">
            <v>2121</v>
          </cell>
          <cell r="E175">
            <v>9038</v>
          </cell>
        </row>
        <row r="176">
          <cell r="B176" t="str">
            <v>Subtotal</v>
          </cell>
          <cell r="C176">
            <v>55959</v>
          </cell>
          <cell r="D176">
            <v>95664</v>
          </cell>
          <cell r="E176">
            <v>385114</v>
          </cell>
        </row>
        <row r="177">
          <cell r="A177" t="str">
            <v>LOCALIDAD 19: CIUDAD BOLIVAR</v>
          </cell>
        </row>
        <row r="178">
          <cell r="A178">
            <v>62</v>
          </cell>
          <cell r="B178" t="str">
            <v>Tunjuelito</v>
          </cell>
          <cell r="C178">
            <v>1930</v>
          </cell>
          <cell r="D178">
            <v>2499</v>
          </cell>
          <cell r="E178">
            <v>11705</v>
          </cell>
        </row>
        <row r="179">
          <cell r="A179">
            <v>63</v>
          </cell>
          <cell r="B179" t="str">
            <v>El Mochuelo</v>
          </cell>
          <cell r="C179">
            <v>483</v>
          </cell>
          <cell r="D179">
            <v>1216</v>
          </cell>
          <cell r="E179">
            <v>6532</v>
          </cell>
        </row>
        <row r="180">
          <cell r="A180">
            <v>65</v>
          </cell>
          <cell r="B180" t="str">
            <v>Arborizadora</v>
          </cell>
          <cell r="C180">
            <v>11718</v>
          </cell>
          <cell r="D180">
            <v>14421</v>
          </cell>
          <cell r="E180">
            <v>60865</v>
          </cell>
        </row>
        <row r="181">
          <cell r="A181">
            <v>66</v>
          </cell>
          <cell r="B181" t="str">
            <v>San Francisco</v>
          </cell>
          <cell r="C181">
            <v>11989</v>
          </cell>
          <cell r="D181">
            <v>20121</v>
          </cell>
          <cell r="E181">
            <v>85943</v>
          </cell>
        </row>
        <row r="182">
          <cell r="A182">
            <v>67</v>
          </cell>
          <cell r="B182" t="str">
            <v>Lucero</v>
          </cell>
          <cell r="C182">
            <v>37186</v>
          </cell>
          <cell r="D182">
            <v>52173</v>
          </cell>
          <cell r="E182">
            <v>226842</v>
          </cell>
        </row>
        <row r="183">
          <cell r="A183">
            <v>68</v>
          </cell>
          <cell r="B183" t="str">
            <v>El tesoro</v>
          </cell>
          <cell r="C183">
            <v>6443</v>
          </cell>
          <cell r="D183">
            <v>10004</v>
          </cell>
          <cell r="E183">
            <v>43391</v>
          </cell>
        </row>
        <row r="184">
          <cell r="A184">
            <v>69</v>
          </cell>
          <cell r="B184" t="str">
            <v>Ismael Perdomo</v>
          </cell>
          <cell r="C184">
            <v>22679</v>
          </cell>
          <cell r="D184">
            <v>26696</v>
          </cell>
          <cell r="E184">
            <v>112601</v>
          </cell>
        </row>
        <row r="185">
          <cell r="A185">
            <v>70</v>
          </cell>
          <cell r="B185" t="str">
            <v>Jerusalem</v>
          </cell>
          <cell r="C185">
            <v>15593</v>
          </cell>
          <cell r="D185">
            <v>17382</v>
          </cell>
          <cell r="E185">
            <v>77617</v>
          </cell>
        </row>
        <row r="186">
          <cell r="A186" t="str">
            <v>-</v>
          </cell>
          <cell r="B186" t="str">
            <v>Rural</v>
          </cell>
          <cell r="C186">
            <v>648</v>
          </cell>
          <cell r="D186">
            <v>742</v>
          </cell>
          <cell r="E186">
            <v>3176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Orden de trabajo Eq. Biom"/>
      <sheetName val="Matrices"/>
    </sheetNames>
    <sheetDataSet>
      <sheetData sheetId="0"/>
      <sheetData sheetId="1">
        <row r="2">
          <cell r="A2" t="str">
            <v>Admisiones</v>
          </cell>
          <cell r="I2" t="str">
            <v>Equipo Biomédico</v>
          </cell>
          <cell r="K2" t="str">
            <v>Campo Paola</v>
          </cell>
          <cell r="P2" t="str">
            <v>Alquiler  de capnografo Ohmeda</v>
          </cell>
        </row>
        <row r="3">
          <cell r="A3" t="str">
            <v>Anestesiologia</v>
          </cell>
          <cell r="I3" t="str">
            <v>Equipo Mecánico</v>
          </cell>
          <cell r="K3" t="str">
            <v>Mejia Paola</v>
          </cell>
          <cell r="P3" t="str">
            <v>Alquiler  de monitor Spacelabs</v>
          </cell>
        </row>
        <row r="4">
          <cell r="A4" t="str">
            <v>Archivo General</v>
          </cell>
          <cell r="K4" t="str">
            <v>Vanegas Victor</v>
          </cell>
          <cell r="P4" t="str">
            <v>Alquiler  ventilador infrasonics</v>
          </cell>
        </row>
        <row r="5">
          <cell r="A5" t="str">
            <v>Area de Cuidado Intermedio</v>
          </cell>
          <cell r="P5" t="str">
            <v>Alquiler de incubadora abierta Hill -Romm</v>
          </cell>
        </row>
        <row r="6">
          <cell r="A6" t="str">
            <v>Atención al Usuario</v>
          </cell>
          <cell r="P6" t="str">
            <v>Alquiler de lampara de fototerapia</v>
          </cell>
        </row>
        <row r="7">
          <cell r="A7" t="str">
            <v>Banco de Sangre</v>
          </cell>
          <cell r="P7" t="str">
            <v>Alquiler de monitor multiparametros Critykon</v>
          </cell>
        </row>
        <row r="8">
          <cell r="A8" t="str">
            <v>Cardiología</v>
          </cell>
          <cell r="P8" t="str">
            <v>Alquiler de monitor multiparametros Datascope</v>
          </cell>
        </row>
        <row r="9">
          <cell r="A9" t="str">
            <v>Centro de Salud San Juan Grande- Benito Menni</v>
          </cell>
          <cell r="P9" t="str">
            <v>Alquiler de monitor multiparametros Hewlett packard</v>
          </cell>
        </row>
        <row r="10">
          <cell r="A10" t="str">
            <v>Cirugia Cardiovascular</v>
          </cell>
          <cell r="P10" t="str">
            <v>Alquiler de monitor multiparametros Invivo Research</v>
          </cell>
        </row>
        <row r="11">
          <cell r="A11" t="str">
            <v>Cirugia General</v>
          </cell>
          <cell r="P11" t="str">
            <v>Alquiler de monitor multiparametros Nihon Kohden  life Scope</v>
          </cell>
        </row>
        <row r="12">
          <cell r="A12" t="str">
            <v>Cirugia Oral y Maxilofacial</v>
          </cell>
          <cell r="P12" t="str">
            <v>Alquiler de monitor multiparametros ohmeda</v>
          </cell>
        </row>
        <row r="13">
          <cell r="A13" t="str">
            <v>Cirugia Plástica</v>
          </cell>
          <cell r="P13" t="str">
            <v>Alquiler de ventilador Pulmonetics</v>
          </cell>
        </row>
        <row r="14">
          <cell r="A14" t="str">
            <v>Comunidad Hermanos</v>
          </cell>
          <cell r="P14" t="str">
            <v>Alquiler de ventilador Siemens</v>
          </cell>
        </row>
        <row r="15">
          <cell r="A15" t="str">
            <v>Consulta Externa, Servicios Ambulatorios</v>
          </cell>
          <cell r="P15" t="str">
            <v>Alquiler incubadora  Ohmeda</v>
          </cell>
        </row>
        <row r="16">
          <cell r="A16" t="str">
            <v>Costos Presupuesto y Regis.</v>
          </cell>
          <cell r="P16" t="str">
            <v>Alquiler incubadora abierta Ohmeda</v>
          </cell>
        </row>
        <row r="17">
          <cell r="A17" t="str">
            <v>Departamento Juridico</v>
          </cell>
          <cell r="P17" t="str">
            <v xml:space="preserve">Alquiler incubadora Ohmeda </v>
          </cell>
        </row>
        <row r="18">
          <cell r="A18" t="str">
            <v>Dermatología</v>
          </cell>
          <cell r="P18" t="str">
            <v>Alquiler maquina de anestesia ohio</v>
          </cell>
        </row>
        <row r="19">
          <cell r="A19" t="str">
            <v>Dirección Administrativa</v>
          </cell>
          <cell r="P19" t="str">
            <v>Alquiler maquina de anestesia ohmeda</v>
          </cell>
        </row>
        <row r="20">
          <cell r="A20" t="str">
            <v>Dirección Científica</v>
          </cell>
          <cell r="P20" t="str">
            <v xml:space="preserve">Alquiler mesa quirurgica Amsco </v>
          </cell>
        </row>
        <row r="21">
          <cell r="A21" t="str">
            <v>Dirección Comercial</v>
          </cell>
          <cell r="P21" t="str">
            <v>Alquiler monitor de Nibp Critikon</v>
          </cell>
        </row>
        <row r="22">
          <cell r="A22" t="str">
            <v>Dirección de Sistemas</v>
          </cell>
          <cell r="P22" t="str">
            <v>Alquiler monitor multiparametros MDE Escort</v>
          </cell>
        </row>
        <row r="23">
          <cell r="A23" t="str">
            <v>Dirección Financiera</v>
          </cell>
          <cell r="P23" t="str">
            <v>Alquiler ventilador Bear</v>
          </cell>
        </row>
        <row r="24">
          <cell r="A24" t="str">
            <v>Dirección General</v>
          </cell>
          <cell r="P24" t="str">
            <v>Alquiler ventilador infrasonics</v>
          </cell>
        </row>
        <row r="25">
          <cell r="A25" t="str">
            <v>Docencia e Investigación</v>
          </cell>
          <cell r="P25" t="str">
            <v>Alquiler ventilador Sechrist</v>
          </cell>
        </row>
        <row r="26">
          <cell r="A26" t="str">
            <v>Electrofisiología</v>
          </cell>
          <cell r="P26" t="str">
            <v>Alquiler ventilador Siemens</v>
          </cell>
        </row>
        <row r="27">
          <cell r="A27" t="str">
            <v>Endocrinología</v>
          </cell>
          <cell r="P27" t="str">
            <v>BOMBILLO COLPOSCOPIO/ FUENTE 12Vx100W</v>
          </cell>
        </row>
        <row r="28">
          <cell r="A28" t="str">
            <v>Enfermería</v>
          </cell>
          <cell r="P28" t="str">
            <v>BOMBILLO FOTOCOLORIMETRO 12-16Vx50W</v>
          </cell>
        </row>
        <row r="29">
          <cell r="A29" t="str">
            <v>Extensión Hospitalaria</v>
          </cell>
          <cell r="P29" t="str">
            <v>BOMBILLO FOTOSFORO 6V</v>
          </cell>
        </row>
        <row r="30">
          <cell r="A30" t="str">
            <v>Facturación y Cartera</v>
          </cell>
          <cell r="P30" t="str">
            <v>BOMBILLO FUENTE DE LUZ 12Vx100W</v>
          </cell>
        </row>
        <row r="31">
          <cell r="A31" t="str">
            <v>Farmacia</v>
          </cell>
          <cell r="P31" t="str">
            <v>BOMBILLO FUENTE DE LUZ 24Vx150W</v>
          </cell>
        </row>
        <row r="32">
          <cell r="A32" t="str">
            <v>Gastroenterología</v>
          </cell>
          <cell r="P32" t="str">
            <v>BOMBILLO FUENTE DE LUZ 24Vx400W</v>
          </cell>
        </row>
        <row r="33">
          <cell r="A33" t="str">
            <v>Ginecobstetricia</v>
          </cell>
          <cell r="P33" t="str">
            <v>BOMBILLO FUENTE DE LUZ 82Vx250W</v>
          </cell>
        </row>
        <row r="34">
          <cell r="A34" t="str">
            <v>Health Food</v>
          </cell>
          <cell r="P34" t="str">
            <v>BOMBILLO FUENTE DE LUZ 82Vx300W</v>
          </cell>
        </row>
        <row r="35">
          <cell r="A35" t="str">
            <v>Hematología</v>
          </cell>
          <cell r="P35" t="str">
            <v>BOMBILLO HEINE EQUIPO DE ORGANOS</v>
          </cell>
        </row>
        <row r="36">
          <cell r="A36" t="str">
            <v>Hemodinamia</v>
          </cell>
          <cell r="P36" t="str">
            <v>BOMBILLO HEINE OTOSCOPIO 12Vx50W</v>
          </cell>
        </row>
        <row r="37">
          <cell r="A37" t="str">
            <v>Imágenes Diagnósticas</v>
          </cell>
          <cell r="P37" t="str">
            <v>BOMBILLO HOJA DE LARINGO PEDIATRICO 2,5V</v>
          </cell>
        </row>
        <row r="38">
          <cell r="A38" t="str">
            <v>Infectología</v>
          </cell>
          <cell r="P38" t="str">
            <v>BOMBILLO KERATOMETRO 24V - 0,6V x 40W - 0,45A</v>
          </cell>
        </row>
        <row r="39">
          <cell r="A39" t="str">
            <v>Laboratirio Clínico</v>
          </cell>
          <cell r="P39" t="str">
            <v>BOMBILLO LABORATORIO 12Vx30W</v>
          </cell>
        </row>
        <row r="40">
          <cell r="A40" t="str">
            <v>Logística y Suministros</v>
          </cell>
          <cell r="P40" t="str">
            <v>BOMBILLO LABORATORIO 12Vx30W</v>
          </cell>
        </row>
        <row r="41">
          <cell r="A41" t="str">
            <v>Ludoteca</v>
          </cell>
          <cell r="P41" t="str">
            <v>BOMBILLO LABORATORIO CLINICO 21V</v>
          </cell>
        </row>
        <row r="42">
          <cell r="A42" t="str">
            <v>Medicina Familiar</v>
          </cell>
          <cell r="P42" t="str">
            <v>BOMBILLO LAMPARA AUXILIAR 24Vx250W</v>
          </cell>
        </row>
        <row r="43">
          <cell r="A43" t="str">
            <v>Medicina Interna</v>
          </cell>
          <cell r="P43" t="str">
            <v>BOMBILLO LAMPARA CIELITICA 120Vx300W</v>
          </cell>
        </row>
        <row r="44">
          <cell r="A44" t="str">
            <v>Neonatología</v>
          </cell>
          <cell r="P44" t="str">
            <v>BOMBILLO LAMPARA CIELITICA 24Vx70W</v>
          </cell>
        </row>
        <row r="45">
          <cell r="A45" t="str">
            <v>Neumología</v>
          </cell>
          <cell r="P45" t="str">
            <v>BOMBILLO LAMPARA CIELITICA ALM</v>
          </cell>
        </row>
        <row r="46">
          <cell r="A46" t="str">
            <v>Neurocirugía</v>
          </cell>
          <cell r="P46" t="str">
            <v>BOMBILLO LAMPARA CIELITICA HANALUX 6Vx30W</v>
          </cell>
        </row>
        <row r="47">
          <cell r="A47" t="str">
            <v>Neurología</v>
          </cell>
          <cell r="P47" t="str">
            <v>BOMBILLO LAMPARA CIELITICA HANALUX GRANDE 3,5V</v>
          </cell>
        </row>
        <row r="48">
          <cell r="A48" t="str">
            <v>Neuroradiología</v>
          </cell>
          <cell r="P48" t="str">
            <v>BOMBILLO LAMPARA CIELITICA PEQUEÑO 24Vx50W</v>
          </cell>
        </row>
        <row r="49">
          <cell r="A49" t="str">
            <v>Nutrición y Dietética</v>
          </cell>
          <cell r="P49" t="str">
            <v>BOMBILLO LAMPARA CIELITICA SALA 1 24Vx150W</v>
          </cell>
        </row>
        <row r="50">
          <cell r="A50" t="str">
            <v>Oftalmología</v>
          </cell>
          <cell r="P50" t="str">
            <v>BOMBILLO LAMPARA CIELITICA SALA 8 24Vx80W</v>
          </cell>
        </row>
        <row r="51">
          <cell r="A51" t="str">
            <v>Oncología y Radioterapia</v>
          </cell>
          <cell r="P51" t="str">
            <v>BOMBILLO LAMPARA DE HENDIDURA 120Vx40W</v>
          </cell>
        </row>
        <row r="52">
          <cell r="A52" t="str">
            <v>Ortopedia y Traumatología</v>
          </cell>
          <cell r="P52" t="str">
            <v>BOMBILLO LAMPARA DE HENDIDURA 12Vx55W</v>
          </cell>
        </row>
        <row r="53">
          <cell r="A53" t="str">
            <v>Otorrinonaringologia</v>
          </cell>
          <cell r="P53" t="str">
            <v>BOMBILLO LAMPARA DE HENDIDURA 6Vx2,4W</v>
          </cell>
        </row>
        <row r="54">
          <cell r="A54" t="str">
            <v>Pastoral de Salud</v>
          </cell>
          <cell r="P54" t="str">
            <v>BOMBILLO LAMPARA HENDIDURA</v>
          </cell>
        </row>
        <row r="55">
          <cell r="A55" t="str">
            <v>Patología</v>
          </cell>
          <cell r="P55" t="str">
            <v>BOMBILLO LAMPARA HENDIDURA 12Vx50W</v>
          </cell>
        </row>
        <row r="56">
          <cell r="A56" t="str">
            <v>Pediatria</v>
          </cell>
          <cell r="P56" t="str">
            <v>BOMBILLO LAMPARA HENDIDURA 6Vx20W</v>
          </cell>
        </row>
        <row r="57">
          <cell r="A57" t="str">
            <v>Programa Mamá Canguro</v>
          </cell>
          <cell r="P57" t="str">
            <v>BOMBILLO LAMPARA XENON OLYMPUS 6Vx33W</v>
          </cell>
        </row>
        <row r="58">
          <cell r="A58" t="str">
            <v>Proyección Social</v>
          </cell>
          <cell r="P58" t="str">
            <v>BOMBILLO LARINGOSCOPIO RIESTER 82Vx360W</v>
          </cell>
        </row>
        <row r="59">
          <cell r="A59" t="str">
            <v>Psicología y Psiquiatría</v>
          </cell>
          <cell r="P59" t="str">
            <v xml:space="preserve">BOMBILLO MICROSCOPIO 125Vx20W </v>
          </cell>
        </row>
        <row r="60">
          <cell r="A60" t="str">
            <v>Reumatología</v>
          </cell>
          <cell r="P60" t="str">
            <v>BOMBILLO MICROSCOPIO 6Vx4,5A</v>
          </cell>
        </row>
        <row r="61">
          <cell r="A61" t="str">
            <v>Salas de Cirugía</v>
          </cell>
          <cell r="P61" t="str">
            <v>BOMBILLO MICROSCOPIO 8Vx50W</v>
          </cell>
        </row>
        <row r="62">
          <cell r="A62" t="str">
            <v>Salud Ocupacional</v>
          </cell>
          <cell r="P62" t="str">
            <v>BOMBILLO MICROSCOPIO OTORRINO 18Vx115W</v>
          </cell>
        </row>
        <row r="63">
          <cell r="A63" t="str">
            <v>Seguridad</v>
          </cell>
          <cell r="P63" t="str">
            <v>BOMBILLO MICROSCOPIO SALA 4 Y 7 15Vx150W</v>
          </cell>
        </row>
        <row r="64">
          <cell r="A64" t="str">
            <v>Serviactiva</v>
          </cell>
          <cell r="P64" t="str">
            <v>BOMBILLO MICROSCOPIO/LAMPARA 6Vx10W</v>
          </cell>
        </row>
        <row r="65">
          <cell r="A65" t="str">
            <v>Talento Humano</v>
          </cell>
          <cell r="P65" t="str">
            <v>BOMBILLO OFTALMOLOGIA CIRUGÍA 24Vx6W</v>
          </cell>
        </row>
        <row r="66">
          <cell r="A66" t="str">
            <v>Tecnología Infraestructura y Soporte Hotelero</v>
          </cell>
          <cell r="P66" t="str">
            <v>BOMBILLO OFTALMOSCOPIO</v>
          </cell>
        </row>
        <row r="67">
          <cell r="A67" t="str">
            <v>Terapia Física</v>
          </cell>
          <cell r="P67" t="str">
            <v>BOMBILLO OFTALMOSCOPIO HEINE 3,5V</v>
          </cell>
        </row>
        <row r="68">
          <cell r="A68" t="str">
            <v>Terapia Ocupacional</v>
          </cell>
          <cell r="P68" t="str">
            <v>BOMBILLO OTOSCOPIO</v>
          </cell>
        </row>
        <row r="69">
          <cell r="A69" t="str">
            <v>Terapia Respiratoria</v>
          </cell>
          <cell r="P69" t="str">
            <v>BOMBILLO PARA OTOSCOPIO W.A. 3,6V</v>
          </cell>
        </row>
        <row r="70">
          <cell r="A70" t="str">
            <v>Transplante</v>
          </cell>
          <cell r="P70" t="str">
            <v>BOMBILLO PROYECTOR  120Vx40W</v>
          </cell>
        </row>
        <row r="71">
          <cell r="A71" t="str">
            <v>UCI Pediatrica</v>
          </cell>
          <cell r="P71" t="str">
            <v>BOMBILLO RETROPROYECTOR 115Vx30W</v>
          </cell>
        </row>
        <row r="72">
          <cell r="A72" t="str">
            <v>Unidad Cardiovascular</v>
          </cell>
          <cell r="P72" t="str">
            <v>BOMBILLO RETROPROYECTOR 22,8Vx50W</v>
          </cell>
        </row>
        <row r="73">
          <cell r="A73" t="str">
            <v>Unidad Cuidado Coronario</v>
          </cell>
          <cell r="P73" t="str">
            <v>BOMBILLO RETROPROYECTOR 32Vx250W</v>
          </cell>
        </row>
        <row r="74">
          <cell r="A74" t="str">
            <v>Unidad de Cuidados Intensivos</v>
          </cell>
          <cell r="P74" t="str">
            <v>BOMBILLO RETROPROYECTOR 6Vx30W</v>
          </cell>
        </row>
        <row r="75">
          <cell r="A75" t="str">
            <v>Unidad de Hospital Día y Corta Estancia</v>
          </cell>
        </row>
        <row r="76">
          <cell r="A76" t="str">
            <v>Unidad Medicina del Deporte</v>
          </cell>
          <cell r="P76" t="str">
            <v>BOMBILLO RIESTER 12Vx20W</v>
          </cell>
        </row>
        <row r="77">
          <cell r="A77" t="str">
            <v>Urgencias Generales</v>
          </cell>
          <cell r="P77" t="str">
            <v>BOMBILLO RIESTER EQUIPO DE ÓRGANOS 82Vx360W</v>
          </cell>
        </row>
        <row r="78">
          <cell r="A78" t="str">
            <v>Urgencias Pediátricas</v>
          </cell>
          <cell r="P78" t="str">
            <v>BOMBILLO RIESTER OFTALMOSCOPIO  6Vx30W</v>
          </cell>
        </row>
        <row r="79">
          <cell r="A79" t="str">
            <v>Urología</v>
          </cell>
          <cell r="P79" t="str">
            <v>BOMBILLO TIPO VELA 0,15A</v>
          </cell>
        </row>
        <row r="80">
          <cell r="P80" t="str">
            <v>BOMBILLO UNIDAD ODONTOLOGICA 24Vx120W</v>
          </cell>
        </row>
        <row r="81">
          <cell r="P81" t="str">
            <v>BOMBILLO VIDEOENDOSCOPIO 150Vx100W</v>
          </cell>
        </row>
        <row r="82">
          <cell r="P82" t="str">
            <v>BOMBILLO W. A. FOTOSFORO</v>
          </cell>
        </row>
        <row r="83">
          <cell r="P83" t="str">
            <v>BOMBILLO W. A. LARINGO ADULTO 2,5V</v>
          </cell>
        </row>
        <row r="84">
          <cell r="P84" t="str">
            <v>BOMBILLO W.A.</v>
          </cell>
        </row>
        <row r="85">
          <cell r="P85" t="str">
            <v>BOMBILLO W.A. EQUIPO DE ORGANOS</v>
          </cell>
        </row>
        <row r="86">
          <cell r="P86" t="str">
            <v>BOMBILLO W.A. EQUIPO DE ORGANOS</v>
          </cell>
        </row>
        <row r="87">
          <cell r="P87" t="str">
            <v>BOMBILLO W.A. OTOSCOPIO</v>
          </cell>
        </row>
        <row r="88">
          <cell r="P88" t="str">
            <v>BOMBILLO W.A. RETINOSCOPIO</v>
          </cell>
        </row>
        <row r="89">
          <cell r="P89" t="str">
            <v>BOMBILLO WELCH ALLYN 6Vz10W</v>
          </cell>
        </row>
        <row r="90">
          <cell r="P90" t="str">
            <v>BOMBILLOS PARA RETINOSCOPIO 9mm</v>
          </cell>
        </row>
        <row r="91">
          <cell r="P91" t="str">
            <v xml:space="preserve">BOMBILLOS W.A. EQUIPO OTORRINO </v>
          </cell>
        </row>
        <row r="92">
          <cell r="P92" t="str">
            <v>BOMBILLOW.A.LARINGOSCOPIO FIBRA OPTICA</v>
          </cell>
        </row>
        <row r="93">
          <cell r="P93" t="str">
            <v>CABLE A PACIENTE DESFIBRILADOR</v>
          </cell>
        </row>
        <row r="94">
          <cell r="P94" t="str">
            <v>CABLE A PACIENTE DIANAMAP PLUS</v>
          </cell>
        </row>
        <row r="95">
          <cell r="P95" t="str">
            <v>ELECTRODOS PRECORDIALES</v>
          </cell>
        </row>
        <row r="96">
          <cell r="P96" t="str">
            <v>ESCOBILLAS</v>
          </cell>
        </row>
        <row r="97">
          <cell r="P97" t="str">
            <v>EXTENSION DE OXIMETRÍA PLUS</v>
          </cell>
        </row>
        <row r="98">
          <cell r="P98" t="str">
            <v>FILTRO DE CAPNOGRAFIA</v>
          </cell>
        </row>
        <row r="99">
          <cell r="P99" t="str">
            <v>FILTRO HIDROFOBICO PARA SUCCIÓN</v>
          </cell>
        </row>
        <row r="100">
          <cell r="P100" t="str">
            <v>FUELLE PARA VENTILADOR OHMEDA 7000</v>
          </cell>
        </row>
        <row r="101">
          <cell r="P101" t="str">
            <v>KIT DE TRANSISTORES</v>
          </cell>
        </row>
        <row r="102">
          <cell r="P102" t="str">
            <v>LIPS (3 JUEGOS)</v>
          </cell>
        </row>
        <row r="103">
          <cell r="P103" t="str">
            <v>MANOMETRO  DE PRECISION OHMEDA</v>
          </cell>
        </row>
        <row r="104">
          <cell r="P104" t="str">
            <v>PERAS PARA TENSIOMETROS</v>
          </cell>
        </row>
        <row r="105">
          <cell r="P105" t="str">
            <v>PINZA DE OXIMETRÍA   N-100</v>
          </cell>
        </row>
        <row r="106">
          <cell r="P106" t="str">
            <v>PINZA DE OXIMETRÍA 10B</v>
          </cell>
        </row>
        <row r="107">
          <cell r="P107" t="str">
            <v>PINZA DE OXIMETRÍA 504US - REDONDO</v>
          </cell>
        </row>
        <row r="108">
          <cell r="P108" t="str">
            <v>PINZA DE OXIMETRÍA ADULTO 90303B</v>
          </cell>
        </row>
        <row r="109">
          <cell r="P109" t="str">
            <v>PINZA DE OXIMETRÍA BIOX3700</v>
          </cell>
        </row>
        <row r="110">
          <cell r="P110" t="str">
            <v>PINZA DE OXIMETRÍA LIFE SCOPE8</v>
          </cell>
        </row>
        <row r="111">
          <cell r="P111" t="str">
            <v>PINZA DE OXIMETRÍA MINITORR PLUS</v>
          </cell>
        </row>
        <row r="112">
          <cell r="P112" t="str">
            <v>PINZA DE OXIMETRÍA NEONATAL</v>
          </cell>
        </row>
        <row r="113">
          <cell r="P113" t="str">
            <v>PINZA DE OXIMETRÍA OMNICARE 24</v>
          </cell>
        </row>
        <row r="114">
          <cell r="P114" t="str">
            <v>PINZA DE OXIMETRÍA PED 504B</v>
          </cell>
        </row>
        <row r="115">
          <cell r="P115" t="str">
            <v>PINZA DE OXIMETRIA PED 90303B</v>
          </cell>
        </row>
        <row r="116">
          <cell r="P116" t="str">
            <v>SENSOR DE PIEL OHMEDA</v>
          </cell>
        </row>
        <row r="117">
          <cell r="P117" t="str">
            <v>Servicio de monitoreo  (Telesentinel)</v>
          </cell>
        </row>
        <row r="118">
          <cell r="P118" t="str">
            <v>Servicio de mto  maquina Fan o matic</v>
          </cell>
        </row>
        <row r="119">
          <cell r="P119" t="str">
            <v>W.A. EQUIPO DE OTORRINO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 (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AM"/>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0"/>
  <sheetViews>
    <sheetView tabSelected="1" zoomScale="90" zoomScaleNormal="90" zoomScalePageLayoutView="125" workbookViewId="0">
      <selection activeCell="K5" sqref="K5"/>
    </sheetView>
  </sheetViews>
  <sheetFormatPr baseColWidth="10" defaultColWidth="10.85546875" defaultRowHeight="12.75" x14ac:dyDescent="0.2"/>
  <cols>
    <col min="1" max="1" width="12.85546875" style="281" customWidth="1"/>
    <col min="2" max="2" width="12.5703125" style="281" customWidth="1"/>
    <col min="3" max="3" width="12.7109375" style="281" customWidth="1"/>
    <col min="4" max="5" width="12.5703125" style="281" customWidth="1"/>
    <col min="6" max="6" width="12.7109375" style="281" customWidth="1"/>
    <col min="7" max="7" width="18.7109375" style="281" customWidth="1"/>
    <col min="8" max="8" width="13.5703125" style="281" customWidth="1"/>
    <col min="9" max="9" width="14.7109375" style="281" customWidth="1"/>
    <col min="10" max="10" width="15.85546875" style="281" customWidth="1"/>
    <col min="11" max="14" width="15.7109375" style="281" customWidth="1"/>
    <col min="15" max="15" width="13.85546875" style="281" bestFit="1" customWidth="1"/>
    <col min="16" max="19" width="13.42578125" style="281" bestFit="1" customWidth="1"/>
    <col min="20" max="16384" width="10.85546875" style="281"/>
  </cols>
  <sheetData>
    <row r="1" spans="1:15" x14ac:dyDescent="0.2">
      <c r="A1" s="432" t="s">
        <v>1</v>
      </c>
      <c r="B1" s="432"/>
      <c r="C1" s="432"/>
      <c r="D1" s="432"/>
      <c r="E1" s="432"/>
      <c r="F1" s="432"/>
      <c r="G1" s="432"/>
      <c r="H1" s="432"/>
      <c r="I1" s="432"/>
      <c r="J1" s="432"/>
      <c r="K1" s="432"/>
      <c r="L1" s="432"/>
      <c r="M1" s="432"/>
    </row>
    <row r="2" spans="1:15" x14ac:dyDescent="0.2">
      <c r="A2" s="432" t="s">
        <v>2</v>
      </c>
      <c r="B2" s="432"/>
      <c r="C2" s="432"/>
      <c r="D2" s="432"/>
      <c r="E2" s="432"/>
      <c r="F2" s="432"/>
      <c r="G2" s="432"/>
      <c r="H2" s="432"/>
      <c r="I2" s="432"/>
      <c r="J2" s="432"/>
      <c r="K2" s="432"/>
      <c r="L2" s="432"/>
      <c r="M2" s="432"/>
    </row>
    <row r="3" spans="1:15" x14ac:dyDescent="0.2">
      <c r="A3" s="432" t="s">
        <v>4</v>
      </c>
      <c r="B3" s="432"/>
      <c r="C3" s="432"/>
      <c r="D3" s="432"/>
      <c r="E3" s="432"/>
      <c r="F3" s="432"/>
      <c r="G3" s="432"/>
      <c r="H3" s="432"/>
      <c r="I3" s="432"/>
      <c r="J3" s="432"/>
      <c r="K3" s="432"/>
      <c r="L3" s="432"/>
      <c r="M3" s="432"/>
    </row>
    <row r="4" spans="1:15" x14ac:dyDescent="0.2">
      <c r="A4" s="432" t="s">
        <v>3</v>
      </c>
      <c r="B4" s="432"/>
      <c r="C4" s="432"/>
      <c r="D4" s="432"/>
      <c r="E4" s="432"/>
      <c r="F4" s="432"/>
      <c r="G4" s="432"/>
      <c r="H4" s="432"/>
      <c r="I4" s="432"/>
      <c r="J4" s="432"/>
      <c r="K4" s="432"/>
      <c r="L4" s="432"/>
      <c r="M4" s="432"/>
    </row>
    <row r="5" spans="1:15" ht="13.5" thickBot="1" x14ac:dyDescent="0.25"/>
    <row r="6" spans="1:15" ht="14.25" thickTop="1" thickBot="1" x14ac:dyDescent="0.25">
      <c r="A6" s="433" t="s">
        <v>678</v>
      </c>
      <c r="B6" s="434"/>
      <c r="C6" s="434"/>
      <c r="D6" s="435"/>
    </row>
    <row r="7" spans="1:15" ht="13.5" thickTop="1" x14ac:dyDescent="0.2">
      <c r="A7" s="98"/>
      <c r="B7" s="98"/>
      <c r="C7" s="98"/>
      <c r="D7" s="98"/>
      <c r="E7" s="99"/>
    </row>
    <row r="8" spans="1:15" x14ac:dyDescent="0.2">
      <c r="A8" s="448" t="s">
        <v>542</v>
      </c>
      <c r="B8" s="448"/>
      <c r="C8" s="448"/>
      <c r="D8" s="98"/>
      <c r="E8" s="99"/>
    </row>
    <row r="10" spans="1:15" x14ac:dyDescent="0.2">
      <c r="A10" s="431" t="s">
        <v>543</v>
      </c>
      <c r="B10" s="431"/>
      <c r="C10" s="431"/>
      <c r="D10" s="431"/>
      <c r="E10" s="431"/>
    </row>
    <row r="11" spans="1:15" x14ac:dyDescent="0.2">
      <c r="A11" s="429" t="s">
        <v>314</v>
      </c>
      <c r="B11" s="429"/>
      <c r="C11" s="429"/>
      <c r="D11" s="429"/>
      <c r="E11" s="429"/>
      <c r="F11" s="429"/>
      <c r="G11" s="429"/>
      <c r="H11" s="429"/>
      <c r="I11" s="429"/>
      <c r="J11" s="429"/>
      <c r="K11" s="429"/>
      <c r="L11" s="429"/>
      <c r="M11" s="429"/>
      <c r="N11" s="429"/>
      <c r="O11" s="429"/>
    </row>
    <row r="12" spans="1:15" x14ac:dyDescent="0.2">
      <c r="A12" s="430" t="s">
        <v>9</v>
      </c>
      <c r="B12" s="430"/>
      <c r="C12" s="430"/>
      <c r="D12" s="430"/>
    </row>
    <row r="14" spans="1:15" x14ac:dyDescent="0.2">
      <c r="A14" s="436" t="s">
        <v>651</v>
      </c>
      <c r="B14" s="436"/>
      <c r="C14" s="436"/>
      <c r="D14" s="436"/>
      <c r="E14" s="436"/>
      <c r="F14" s="436"/>
      <c r="G14" s="436"/>
      <c r="H14" s="436"/>
    </row>
    <row r="15" spans="1:15" x14ac:dyDescent="0.2">
      <c r="A15" s="100" t="s">
        <v>5</v>
      </c>
      <c r="B15" s="100" t="s">
        <v>6</v>
      </c>
      <c r="C15" s="101">
        <v>0</v>
      </c>
      <c r="D15" s="101">
        <v>1</v>
      </c>
      <c r="E15" s="101">
        <v>2</v>
      </c>
      <c r="F15" s="101">
        <v>3</v>
      </c>
      <c r="G15" s="101">
        <v>4</v>
      </c>
      <c r="H15" s="101">
        <v>5</v>
      </c>
      <c r="I15" s="101">
        <v>6</v>
      </c>
      <c r="J15" s="101">
        <v>7</v>
      </c>
      <c r="K15" s="101">
        <v>8</v>
      </c>
      <c r="L15" s="101">
        <v>9</v>
      </c>
      <c r="M15" s="101">
        <v>10</v>
      </c>
      <c r="N15" s="101">
        <v>11</v>
      </c>
      <c r="O15" s="102" t="s">
        <v>7</v>
      </c>
    </row>
    <row r="16" spans="1:15" x14ac:dyDescent="0.2">
      <c r="A16" s="103" t="s">
        <v>8</v>
      </c>
      <c r="B16" s="103">
        <v>2018</v>
      </c>
      <c r="C16" s="104">
        <v>122409</v>
      </c>
      <c r="D16" s="104">
        <v>122098</v>
      </c>
      <c r="E16" s="104">
        <v>121800</v>
      </c>
      <c r="F16" s="104">
        <v>121514</v>
      </c>
      <c r="G16" s="104">
        <v>121240</v>
      </c>
      <c r="H16" s="104">
        <v>121240</v>
      </c>
      <c r="I16" s="104">
        <v>120957</v>
      </c>
      <c r="J16" s="104">
        <v>120688</v>
      </c>
      <c r="K16" s="104">
        <v>120464</v>
      </c>
      <c r="L16" s="104">
        <v>120311</v>
      </c>
      <c r="M16" s="104">
        <v>120226</v>
      </c>
      <c r="N16" s="104">
        <v>120201</v>
      </c>
      <c r="O16" s="103">
        <v>1453148</v>
      </c>
    </row>
    <row r="17" spans="1:15" x14ac:dyDescent="0.2">
      <c r="A17" s="105" t="s">
        <v>8</v>
      </c>
      <c r="B17" s="105">
        <v>2019</v>
      </c>
      <c r="C17" s="106">
        <v>122748</v>
      </c>
      <c r="D17" s="106">
        <v>122412</v>
      </c>
      <c r="E17" s="106">
        <v>122101</v>
      </c>
      <c r="F17" s="106">
        <v>121814</v>
      </c>
      <c r="G17" s="106">
        <v>121553</v>
      </c>
      <c r="H17" s="106">
        <v>121508</v>
      </c>
      <c r="I17" s="106">
        <v>121257</v>
      </c>
      <c r="J17" s="106">
        <v>121028</v>
      </c>
      <c r="K17" s="106">
        <v>120839</v>
      </c>
      <c r="L17" s="106">
        <v>120709</v>
      </c>
      <c r="M17" s="106">
        <v>120656</v>
      </c>
      <c r="N17" s="106">
        <v>120692</v>
      </c>
      <c r="O17" s="105">
        <v>1457317</v>
      </c>
    </row>
    <row r="18" spans="1:15" x14ac:dyDescent="0.2">
      <c r="A18" s="107" t="s">
        <v>8</v>
      </c>
      <c r="B18" s="107">
        <v>2020</v>
      </c>
      <c r="C18" s="108">
        <v>123077</v>
      </c>
      <c r="D18" s="108">
        <v>122727</v>
      </c>
      <c r="E18" s="108">
        <v>122412</v>
      </c>
      <c r="F18" s="108">
        <v>122127</v>
      </c>
      <c r="G18" s="108">
        <v>121874</v>
      </c>
      <c r="H18" s="108">
        <v>121793</v>
      </c>
      <c r="I18" s="108">
        <v>121569</v>
      </c>
      <c r="J18" s="108">
        <v>121366</v>
      </c>
      <c r="K18" s="108">
        <v>121199</v>
      </c>
      <c r="L18" s="108">
        <v>121081</v>
      </c>
      <c r="M18" s="108">
        <v>121042</v>
      </c>
      <c r="N18" s="108">
        <v>121120</v>
      </c>
      <c r="O18" s="107">
        <v>1461387</v>
      </c>
    </row>
    <row r="19" spans="1:15" x14ac:dyDescent="0.2">
      <c r="A19" s="481" t="s">
        <v>10</v>
      </c>
      <c r="B19" s="481"/>
      <c r="C19" s="481"/>
      <c r="D19" s="481"/>
      <c r="E19" s="481"/>
    </row>
    <row r="21" spans="1:15" x14ac:dyDescent="0.2">
      <c r="A21" s="431" t="s">
        <v>11</v>
      </c>
      <c r="B21" s="431"/>
      <c r="C21" s="431"/>
      <c r="D21" s="431"/>
    </row>
    <row r="22" spans="1:15" x14ac:dyDescent="0.2">
      <c r="A22" s="482" t="s">
        <v>13</v>
      </c>
      <c r="B22" s="482"/>
      <c r="C22" s="482"/>
      <c r="D22" s="482"/>
      <c r="E22" s="482"/>
      <c r="F22" s="109"/>
    </row>
    <row r="23" spans="1:15" x14ac:dyDescent="0.2">
      <c r="A23" s="110" t="s">
        <v>12</v>
      </c>
      <c r="B23" s="110" t="s">
        <v>6</v>
      </c>
      <c r="C23" s="110" t="s">
        <v>322</v>
      </c>
    </row>
    <row r="24" spans="1:15" x14ac:dyDescent="0.2">
      <c r="A24" s="111">
        <v>0</v>
      </c>
      <c r="B24" s="103">
        <v>2018</v>
      </c>
      <c r="C24" s="112">
        <v>1453148</v>
      </c>
    </row>
    <row r="25" spans="1:15" x14ac:dyDescent="0.2">
      <c r="A25" s="111">
        <v>1</v>
      </c>
      <c r="B25" s="105">
        <v>2019</v>
      </c>
      <c r="C25" s="113">
        <v>1457317</v>
      </c>
    </row>
    <row r="26" spans="1:15" x14ac:dyDescent="0.2">
      <c r="A26" s="111">
        <v>2</v>
      </c>
      <c r="B26" s="105">
        <v>2020</v>
      </c>
      <c r="C26" s="113">
        <v>1461387</v>
      </c>
    </row>
    <row r="27" spans="1:15" x14ac:dyDescent="0.2">
      <c r="A27" s="111">
        <v>3</v>
      </c>
      <c r="B27" s="114">
        <v>2021</v>
      </c>
      <c r="C27" s="115">
        <f>C26+4119</f>
        <v>1465506</v>
      </c>
    </row>
    <row r="28" spans="1:15" x14ac:dyDescent="0.2">
      <c r="A28" s="111">
        <v>4</v>
      </c>
      <c r="B28" s="114">
        <v>2022</v>
      </c>
      <c r="C28" s="115">
        <f>C27+4119</f>
        <v>1469625</v>
      </c>
    </row>
    <row r="29" spans="1:15" x14ac:dyDescent="0.2">
      <c r="A29" s="111">
        <v>5</v>
      </c>
      <c r="B29" s="116">
        <v>2023</v>
      </c>
      <c r="C29" s="117">
        <f>C28+4119</f>
        <v>1473744</v>
      </c>
    </row>
    <row r="30" spans="1:15" x14ac:dyDescent="0.2">
      <c r="A30" s="118"/>
      <c r="B30" s="119"/>
      <c r="C30" s="120"/>
    </row>
    <row r="31" spans="1:15" x14ac:dyDescent="0.2">
      <c r="A31" s="447" t="s">
        <v>24</v>
      </c>
      <c r="B31" s="447"/>
      <c r="C31" s="447"/>
    </row>
    <row r="32" spans="1:15" x14ac:dyDescent="0.2">
      <c r="A32" s="407" t="s">
        <v>308</v>
      </c>
      <c r="B32" s="407"/>
      <c r="C32" s="407"/>
      <c r="D32" s="407"/>
      <c r="E32" s="407"/>
      <c r="F32" s="407"/>
      <c r="G32" s="407"/>
      <c r="H32" s="407"/>
      <c r="I32" s="407"/>
      <c r="J32" s="407"/>
      <c r="K32" s="407"/>
      <c r="L32" s="407"/>
    </row>
    <row r="33" spans="1:12" x14ac:dyDescent="0.2">
      <c r="A33" s="391" t="s">
        <v>313</v>
      </c>
      <c r="B33" s="391"/>
      <c r="C33" s="391"/>
      <c r="D33" s="391"/>
      <c r="E33" s="391" t="s">
        <v>312</v>
      </c>
      <c r="F33" s="391"/>
      <c r="H33" s="392" t="s">
        <v>669</v>
      </c>
      <c r="I33" s="393"/>
      <c r="J33" s="394"/>
    </row>
    <row r="34" spans="1:12" x14ac:dyDescent="0.2">
      <c r="A34" s="414" t="s">
        <v>309</v>
      </c>
      <c r="B34" s="414"/>
      <c r="C34" s="414"/>
      <c r="D34" s="414"/>
      <c r="E34" s="412">
        <v>69</v>
      </c>
      <c r="F34" s="413"/>
      <c r="H34" s="395">
        <f>1/(1+E34)</f>
        <v>1.4285714285714285E-2</v>
      </c>
      <c r="I34" s="396"/>
      <c r="J34" s="397"/>
    </row>
    <row r="35" spans="1:12" x14ac:dyDescent="0.2">
      <c r="A35" s="409" t="s">
        <v>310</v>
      </c>
      <c r="B35" s="409"/>
      <c r="C35" s="409"/>
      <c r="D35" s="409"/>
      <c r="E35" s="386">
        <v>9</v>
      </c>
      <c r="F35" s="387"/>
      <c r="H35" s="398">
        <f>1/(1+E35)</f>
        <v>0.1</v>
      </c>
      <c r="I35" s="399"/>
      <c r="J35" s="400"/>
    </row>
    <row r="36" spans="1:12" x14ac:dyDescent="0.2">
      <c r="A36" s="388" t="s">
        <v>311</v>
      </c>
      <c r="B36" s="388"/>
      <c r="C36" s="388"/>
      <c r="D36" s="388"/>
      <c r="E36" s="389">
        <v>61</v>
      </c>
      <c r="F36" s="390"/>
      <c r="H36" s="401">
        <f>1/(1+E36)</f>
        <v>1.6129032258064516E-2</v>
      </c>
      <c r="I36" s="402"/>
      <c r="J36" s="403"/>
    </row>
    <row r="37" spans="1:12" x14ac:dyDescent="0.2">
      <c r="A37" s="118"/>
      <c r="B37" s="119"/>
      <c r="C37" s="120"/>
    </row>
    <row r="38" spans="1:12" ht="15" customHeight="1" x14ac:dyDescent="0.2">
      <c r="A38" s="407" t="s">
        <v>670</v>
      </c>
      <c r="B38" s="407"/>
      <c r="C38" s="407"/>
      <c r="D38" s="407"/>
      <c r="E38" s="407"/>
      <c r="F38" s="407"/>
      <c r="G38" s="407"/>
      <c r="H38" s="407"/>
      <c r="I38" s="407"/>
      <c r="J38" s="407"/>
      <c r="K38" s="407"/>
      <c r="L38" s="407"/>
    </row>
    <row r="39" spans="1:12" x14ac:dyDescent="0.2">
      <c r="A39" s="407"/>
      <c r="B39" s="407"/>
      <c r="C39" s="407"/>
      <c r="D39" s="407"/>
      <c r="E39" s="407"/>
      <c r="F39" s="407"/>
      <c r="G39" s="407"/>
      <c r="H39" s="407"/>
      <c r="I39" s="407"/>
      <c r="J39" s="407"/>
      <c r="K39" s="407"/>
      <c r="L39" s="407"/>
    </row>
    <row r="40" spans="1:12" x14ac:dyDescent="0.2">
      <c r="A40" s="407"/>
      <c r="B40" s="407"/>
      <c r="C40" s="407"/>
      <c r="D40" s="407"/>
      <c r="E40" s="407"/>
      <c r="F40" s="407"/>
      <c r="G40" s="407"/>
      <c r="H40" s="407"/>
      <c r="I40" s="407"/>
      <c r="J40" s="407"/>
      <c r="K40" s="407"/>
      <c r="L40" s="407"/>
    </row>
    <row r="41" spans="1:12" x14ac:dyDescent="0.2">
      <c r="A41" s="407"/>
      <c r="B41" s="407"/>
      <c r="C41" s="407"/>
      <c r="D41" s="407"/>
      <c r="E41" s="407"/>
      <c r="F41" s="407"/>
      <c r="G41" s="407"/>
      <c r="H41" s="407"/>
      <c r="I41" s="407"/>
      <c r="J41" s="407"/>
      <c r="K41" s="407"/>
      <c r="L41" s="407"/>
    </row>
    <row r="42" spans="1:12" x14ac:dyDescent="0.2">
      <c r="A42" s="407"/>
      <c r="B42" s="407"/>
      <c r="C42" s="407"/>
      <c r="D42" s="407"/>
      <c r="E42" s="407"/>
      <c r="F42" s="407"/>
      <c r="G42" s="407"/>
      <c r="H42" s="407"/>
      <c r="I42" s="407"/>
      <c r="J42" s="407"/>
      <c r="K42" s="407"/>
      <c r="L42" s="407"/>
    </row>
    <row r="43" spans="1:12" x14ac:dyDescent="0.2">
      <c r="A43" s="292"/>
      <c r="B43" s="292"/>
      <c r="C43" s="292"/>
      <c r="D43" s="292"/>
      <c r="E43" s="292"/>
      <c r="F43" s="292"/>
      <c r="G43" s="292"/>
      <c r="H43" s="292"/>
      <c r="I43" s="292"/>
      <c r="J43" s="292"/>
      <c r="K43" s="292"/>
      <c r="L43" s="292"/>
    </row>
    <row r="44" spans="1:12" ht="15" customHeight="1" x14ac:dyDescent="0.2">
      <c r="A44" s="405" t="s">
        <v>317</v>
      </c>
      <c r="B44" s="405"/>
      <c r="C44" s="405"/>
      <c r="D44" s="405"/>
      <c r="E44" s="121"/>
      <c r="F44" s="292"/>
      <c r="G44" s="292"/>
      <c r="H44" s="292"/>
      <c r="I44" s="292"/>
      <c r="J44" s="292"/>
      <c r="K44" s="292"/>
      <c r="L44" s="292"/>
    </row>
    <row r="45" spans="1:12" ht="15" customHeight="1" x14ac:dyDescent="0.2">
      <c r="A45" s="408" t="s">
        <v>321</v>
      </c>
      <c r="B45" s="408"/>
      <c r="C45" s="408"/>
      <c r="D45" s="408"/>
      <c r="E45" s="408"/>
      <c r="F45" s="408"/>
      <c r="G45" s="408"/>
      <c r="H45" s="408"/>
      <c r="I45" s="408"/>
      <c r="J45" s="408"/>
      <c r="K45" s="408"/>
      <c r="L45" s="408"/>
    </row>
    <row r="46" spans="1:12" x14ac:dyDescent="0.2">
      <c r="A46" s="408"/>
      <c r="B46" s="408"/>
      <c r="C46" s="408"/>
      <c r="D46" s="408"/>
      <c r="E46" s="408"/>
      <c r="F46" s="408"/>
      <c r="G46" s="408"/>
      <c r="H46" s="408"/>
      <c r="I46" s="408"/>
      <c r="J46" s="408"/>
      <c r="K46" s="408"/>
      <c r="L46" s="408"/>
    </row>
    <row r="47" spans="1:12" x14ac:dyDescent="0.2">
      <c r="A47" s="408"/>
      <c r="B47" s="408"/>
      <c r="C47" s="408"/>
      <c r="D47" s="408"/>
      <c r="E47" s="408"/>
      <c r="F47" s="408"/>
      <c r="G47" s="408"/>
      <c r="H47" s="408"/>
      <c r="I47" s="408"/>
      <c r="J47" s="408"/>
      <c r="K47" s="408"/>
      <c r="L47" s="408"/>
    </row>
    <row r="48" spans="1:12" x14ac:dyDescent="0.2">
      <c r="A48" s="292"/>
      <c r="B48" s="292"/>
      <c r="C48" s="292"/>
      <c r="D48" s="292"/>
      <c r="E48" s="292"/>
      <c r="F48" s="292"/>
      <c r="G48" s="292"/>
      <c r="H48" s="292"/>
      <c r="I48" s="292"/>
      <c r="J48" s="292"/>
      <c r="K48" s="292"/>
      <c r="L48" s="292"/>
    </row>
    <row r="49" spans="1:12" ht="12.75" customHeight="1" x14ac:dyDescent="0.2">
      <c r="A49" s="422" t="s">
        <v>318</v>
      </c>
      <c r="B49" s="422"/>
      <c r="C49" s="422"/>
      <c r="D49" s="422"/>
      <c r="E49" s="422"/>
      <c r="F49" s="422"/>
      <c r="G49" s="422"/>
      <c r="H49" s="422"/>
      <c r="I49" s="422"/>
      <c r="J49" s="122"/>
      <c r="K49" s="122"/>
      <c r="L49" s="122"/>
    </row>
    <row r="50" spans="1:12" x14ac:dyDescent="0.2">
      <c r="A50" s="291"/>
      <c r="B50" s="291"/>
      <c r="C50" s="291"/>
      <c r="D50" s="291"/>
      <c r="E50" s="291"/>
      <c r="F50" s="291"/>
      <c r="G50" s="291"/>
      <c r="H50" s="292"/>
      <c r="I50" s="292"/>
      <c r="J50" s="292"/>
      <c r="K50" s="292"/>
      <c r="L50" s="292"/>
    </row>
    <row r="51" spans="1:12" x14ac:dyDescent="0.2">
      <c r="A51" s="292"/>
      <c r="B51" s="292"/>
      <c r="C51" s="292"/>
      <c r="D51" s="292"/>
      <c r="E51" s="292"/>
      <c r="F51" s="292"/>
      <c r="G51" s="292"/>
      <c r="H51" s="292"/>
      <c r="I51" s="292"/>
      <c r="J51" s="292"/>
      <c r="K51" s="292"/>
      <c r="L51" s="292"/>
    </row>
    <row r="52" spans="1:12" x14ac:dyDescent="0.2">
      <c r="A52" s="292"/>
      <c r="B52" s="292"/>
      <c r="C52" s="292"/>
      <c r="D52" s="292"/>
      <c r="E52" s="292"/>
      <c r="F52" s="292"/>
      <c r="G52" s="292"/>
      <c r="H52" s="292"/>
      <c r="I52" s="292"/>
      <c r="J52" s="292"/>
      <c r="K52" s="292"/>
      <c r="L52" s="292"/>
    </row>
    <row r="53" spans="1:12" x14ac:dyDescent="0.2">
      <c r="A53" s="292"/>
      <c r="B53" s="292"/>
      <c r="C53" s="292"/>
      <c r="D53" s="292"/>
      <c r="E53" s="292"/>
      <c r="F53" s="292"/>
      <c r="G53" s="292"/>
      <c r="H53" s="292"/>
      <c r="I53" s="292"/>
      <c r="J53" s="292"/>
      <c r="K53" s="292"/>
      <c r="L53" s="292"/>
    </row>
    <row r="54" spans="1:12" x14ac:dyDescent="0.2">
      <c r="A54" s="292"/>
      <c r="B54" s="292"/>
      <c r="C54" s="292"/>
      <c r="D54" s="292"/>
      <c r="E54" s="292"/>
      <c r="F54" s="292"/>
      <c r="G54" s="292"/>
      <c r="H54" s="292"/>
      <c r="I54" s="292"/>
      <c r="J54" s="292"/>
      <c r="K54" s="292"/>
      <c r="L54" s="292"/>
    </row>
    <row r="55" spans="1:12" x14ac:dyDescent="0.2">
      <c r="A55" s="292"/>
      <c r="B55" s="292"/>
      <c r="C55" s="292"/>
      <c r="D55" s="292"/>
      <c r="E55" s="292"/>
      <c r="F55" s="292"/>
      <c r="G55" s="292"/>
      <c r="H55" s="292"/>
      <c r="I55" s="292"/>
      <c r="J55" s="292"/>
      <c r="K55" s="292"/>
      <c r="L55" s="292"/>
    </row>
    <row r="56" spans="1:12" x14ac:dyDescent="0.2">
      <c r="A56" s="292"/>
      <c r="B56" s="292"/>
      <c r="C56" s="292"/>
      <c r="D56" s="292"/>
      <c r="E56" s="292"/>
      <c r="F56" s="292"/>
      <c r="G56" s="292"/>
      <c r="H56" s="292"/>
      <c r="I56" s="292"/>
      <c r="J56" s="292"/>
      <c r="K56" s="292"/>
      <c r="L56" s="292"/>
    </row>
    <row r="57" spans="1:12" x14ac:dyDescent="0.2">
      <c r="A57" s="292"/>
      <c r="B57" s="292"/>
      <c r="C57" s="292"/>
      <c r="D57" s="292"/>
      <c r="E57" s="292"/>
      <c r="F57" s="292"/>
      <c r="G57" s="292"/>
      <c r="H57" s="292"/>
      <c r="I57" s="292"/>
      <c r="J57" s="292"/>
      <c r="K57" s="292"/>
      <c r="L57" s="292"/>
    </row>
    <row r="58" spans="1:12" x14ac:dyDescent="0.2">
      <c r="A58" s="292"/>
      <c r="B58" s="292"/>
      <c r="C58" s="292"/>
      <c r="D58" s="292"/>
      <c r="E58" s="292"/>
      <c r="F58" s="292"/>
      <c r="G58" s="292"/>
      <c r="H58" s="292"/>
      <c r="I58" s="292"/>
      <c r="J58" s="292"/>
      <c r="K58" s="292"/>
      <c r="L58" s="292"/>
    </row>
    <row r="59" spans="1:12" x14ac:dyDescent="0.2">
      <c r="A59" s="292"/>
      <c r="B59" s="292"/>
      <c r="C59" s="292"/>
      <c r="D59" s="292"/>
      <c r="E59" s="292"/>
      <c r="F59" s="292"/>
      <c r="G59" s="292"/>
      <c r="H59" s="292"/>
      <c r="I59" s="292"/>
      <c r="J59" s="292"/>
      <c r="K59" s="292"/>
      <c r="L59" s="292"/>
    </row>
    <row r="60" spans="1:12" x14ac:dyDescent="0.2">
      <c r="A60" s="292"/>
      <c r="B60" s="292"/>
      <c r="C60" s="292"/>
      <c r="D60" s="292"/>
      <c r="E60" s="292"/>
      <c r="F60" s="292"/>
      <c r="G60" s="292"/>
      <c r="H60" s="292"/>
      <c r="I60" s="292"/>
      <c r="J60" s="292"/>
      <c r="K60" s="292"/>
      <c r="L60" s="292"/>
    </row>
    <row r="61" spans="1:12" x14ac:dyDescent="0.2">
      <c r="A61" s="292"/>
      <c r="B61" s="292"/>
      <c r="C61" s="292"/>
      <c r="D61" s="292"/>
      <c r="E61" s="292"/>
      <c r="F61" s="292"/>
      <c r="G61" s="292"/>
      <c r="H61" s="292"/>
      <c r="I61" s="292"/>
      <c r="J61" s="292"/>
      <c r="K61" s="292"/>
      <c r="L61" s="292"/>
    </row>
    <row r="62" spans="1:12" ht="15" customHeight="1" x14ac:dyDescent="0.2">
      <c r="A62" s="404" t="s">
        <v>319</v>
      </c>
      <c r="B62" s="404"/>
      <c r="C62" s="404"/>
      <c r="D62" s="404"/>
      <c r="E62" s="404"/>
      <c r="F62" s="121"/>
      <c r="G62" s="292"/>
      <c r="H62" s="292"/>
      <c r="I62" s="292"/>
      <c r="J62" s="292"/>
      <c r="K62" s="292"/>
      <c r="L62" s="292"/>
    </row>
    <row r="63" spans="1:12" x14ac:dyDescent="0.2">
      <c r="A63" s="292"/>
      <c r="B63" s="292"/>
      <c r="C63" s="292"/>
      <c r="D63" s="292"/>
      <c r="E63" s="292"/>
      <c r="F63" s="292"/>
      <c r="G63" s="292"/>
      <c r="H63" s="292"/>
      <c r="I63" s="292"/>
      <c r="J63" s="292"/>
      <c r="K63" s="292"/>
      <c r="L63" s="292"/>
    </row>
    <row r="64" spans="1:12" x14ac:dyDescent="0.2">
      <c r="A64" s="405" t="s">
        <v>320</v>
      </c>
      <c r="B64" s="405"/>
      <c r="C64" s="292"/>
      <c r="D64" s="292"/>
      <c r="E64" s="292"/>
      <c r="F64" s="292"/>
      <c r="G64" s="292"/>
      <c r="H64" s="292"/>
      <c r="I64" s="292"/>
      <c r="J64" s="292"/>
      <c r="K64" s="292"/>
      <c r="L64" s="292"/>
    </row>
    <row r="65" spans="1:12" ht="15" customHeight="1" x14ac:dyDescent="0.2">
      <c r="A65" s="407" t="s">
        <v>328</v>
      </c>
      <c r="B65" s="407"/>
      <c r="C65" s="407"/>
      <c r="D65" s="407"/>
      <c r="E65" s="407"/>
      <c r="F65" s="407"/>
      <c r="G65" s="407"/>
      <c r="H65" s="407"/>
      <c r="I65" s="407"/>
      <c r="J65" s="407"/>
      <c r="K65" s="407"/>
      <c r="L65" s="407"/>
    </row>
    <row r="66" spans="1:12" ht="15" customHeight="1" x14ac:dyDescent="0.2">
      <c r="A66" s="407"/>
      <c r="B66" s="407"/>
      <c r="C66" s="407"/>
      <c r="D66" s="407"/>
      <c r="E66" s="407"/>
      <c r="F66" s="407"/>
      <c r="G66" s="407"/>
      <c r="H66" s="407"/>
      <c r="I66" s="407"/>
      <c r="J66" s="407"/>
      <c r="K66" s="407"/>
      <c r="L66" s="407"/>
    </row>
    <row r="67" spans="1:12" x14ac:dyDescent="0.2">
      <c r="A67" s="110" t="s">
        <v>12</v>
      </c>
      <c r="B67" s="284" t="s">
        <v>6</v>
      </c>
      <c r="C67" s="284" t="s">
        <v>322</v>
      </c>
      <c r="D67" s="406" t="s">
        <v>323</v>
      </c>
      <c r="E67" s="406"/>
      <c r="F67" s="280" t="s">
        <v>324</v>
      </c>
      <c r="G67" s="280" t="s">
        <v>325</v>
      </c>
      <c r="H67" s="280" t="s">
        <v>326</v>
      </c>
      <c r="I67" s="280" t="s">
        <v>327</v>
      </c>
      <c r="J67" s="292"/>
      <c r="K67" s="292"/>
      <c r="L67" s="292"/>
    </row>
    <row r="68" spans="1:12" x14ac:dyDescent="0.2">
      <c r="A68" s="123">
        <v>1</v>
      </c>
      <c r="B68" s="124">
        <v>2019</v>
      </c>
      <c r="C68" s="125">
        <v>1457317</v>
      </c>
      <c r="D68" s="415">
        <v>1457317</v>
      </c>
      <c r="E68" s="416"/>
      <c r="F68" s="126">
        <f>D68/4</f>
        <v>364329.25</v>
      </c>
      <c r="G68" s="127">
        <f>F68</f>
        <v>364329.25</v>
      </c>
      <c r="H68" s="127">
        <f t="shared" ref="H68:I68" si="0">G68</f>
        <v>364329.25</v>
      </c>
      <c r="I68" s="128">
        <f t="shared" si="0"/>
        <v>364329.25</v>
      </c>
      <c r="J68" s="292"/>
      <c r="K68" s="292"/>
      <c r="L68" s="292"/>
    </row>
    <row r="69" spans="1:12" x14ac:dyDescent="0.2">
      <c r="A69" s="123">
        <v>2</v>
      </c>
      <c r="B69" s="124">
        <v>2020</v>
      </c>
      <c r="C69" s="125">
        <v>1461387</v>
      </c>
      <c r="D69" s="417">
        <v>1461387</v>
      </c>
      <c r="E69" s="418"/>
      <c r="F69" s="129">
        <f t="shared" ref="F69:F72" si="1">D69/4</f>
        <v>365346.75</v>
      </c>
      <c r="G69" s="130">
        <f>F69</f>
        <v>365346.75</v>
      </c>
      <c r="H69" s="130">
        <f t="shared" ref="H69:I69" si="2">G69</f>
        <v>365346.75</v>
      </c>
      <c r="I69" s="131">
        <f t="shared" si="2"/>
        <v>365346.75</v>
      </c>
      <c r="J69" s="292"/>
      <c r="K69" s="292"/>
      <c r="L69" s="292"/>
    </row>
    <row r="70" spans="1:12" x14ac:dyDescent="0.2">
      <c r="A70" s="123">
        <v>3</v>
      </c>
      <c r="B70" s="132">
        <v>2021</v>
      </c>
      <c r="C70" s="133">
        <f t="shared" ref="C70:D72" si="3">C69+4119</f>
        <v>1465506</v>
      </c>
      <c r="D70" s="386">
        <f t="shared" si="3"/>
        <v>1465506</v>
      </c>
      <c r="E70" s="387"/>
      <c r="F70" s="129">
        <f t="shared" si="1"/>
        <v>366376.5</v>
      </c>
      <c r="G70" s="130">
        <f t="shared" ref="G70:I70" si="4">F70</f>
        <v>366376.5</v>
      </c>
      <c r="H70" s="130">
        <f t="shared" si="4"/>
        <v>366376.5</v>
      </c>
      <c r="I70" s="131">
        <f t="shared" si="4"/>
        <v>366376.5</v>
      </c>
      <c r="J70" s="292"/>
      <c r="K70" s="292"/>
      <c r="L70" s="292"/>
    </row>
    <row r="71" spans="1:12" x14ac:dyDescent="0.2">
      <c r="A71" s="123">
        <v>4</v>
      </c>
      <c r="B71" s="132">
        <v>2022</v>
      </c>
      <c r="C71" s="133">
        <f t="shared" si="3"/>
        <v>1469625</v>
      </c>
      <c r="D71" s="386">
        <f t="shared" si="3"/>
        <v>1469625</v>
      </c>
      <c r="E71" s="387"/>
      <c r="F71" s="129">
        <f t="shared" si="1"/>
        <v>367406.25</v>
      </c>
      <c r="G71" s="130">
        <f t="shared" ref="G71:I71" si="5">F71</f>
        <v>367406.25</v>
      </c>
      <c r="H71" s="130">
        <f t="shared" si="5"/>
        <v>367406.25</v>
      </c>
      <c r="I71" s="131">
        <f t="shared" si="5"/>
        <v>367406.25</v>
      </c>
      <c r="J71" s="292"/>
      <c r="K71" s="292"/>
      <c r="L71" s="292"/>
    </row>
    <row r="72" spans="1:12" x14ac:dyDescent="0.2">
      <c r="A72" s="123">
        <v>5</v>
      </c>
      <c r="B72" s="134">
        <v>2023</v>
      </c>
      <c r="C72" s="290">
        <f t="shared" si="3"/>
        <v>1473744</v>
      </c>
      <c r="D72" s="389">
        <f t="shared" si="3"/>
        <v>1473744</v>
      </c>
      <c r="E72" s="390"/>
      <c r="F72" s="135">
        <f t="shared" si="1"/>
        <v>368436</v>
      </c>
      <c r="G72" s="136">
        <f t="shared" ref="G72:I72" si="6">F72</f>
        <v>368436</v>
      </c>
      <c r="H72" s="136">
        <f t="shared" si="6"/>
        <v>368436</v>
      </c>
      <c r="I72" s="137">
        <f t="shared" si="6"/>
        <v>368436</v>
      </c>
      <c r="J72" s="292"/>
      <c r="K72" s="292"/>
      <c r="L72" s="292"/>
    </row>
    <row r="73" spans="1:12" x14ac:dyDescent="0.2">
      <c r="A73" s="292"/>
      <c r="B73" s="292"/>
      <c r="C73" s="138"/>
      <c r="D73" s="292"/>
      <c r="E73" s="292"/>
      <c r="F73" s="292"/>
      <c r="G73" s="292"/>
      <c r="H73" s="292"/>
      <c r="I73" s="292"/>
      <c r="J73" s="292"/>
      <c r="K73" s="292"/>
      <c r="L73" s="292"/>
    </row>
    <row r="74" spans="1:12" x14ac:dyDescent="0.2">
      <c r="A74" s="391" t="s">
        <v>313</v>
      </c>
      <c r="B74" s="391"/>
      <c r="C74" s="391"/>
      <c r="D74" s="391"/>
      <c r="E74" s="391" t="s">
        <v>312</v>
      </c>
      <c r="F74" s="391"/>
      <c r="G74" s="292"/>
      <c r="H74" s="292"/>
      <c r="I74" s="292"/>
      <c r="J74" s="292"/>
      <c r="K74" s="292"/>
      <c r="L74" s="292"/>
    </row>
    <row r="75" spans="1:12" x14ac:dyDescent="0.2">
      <c r="A75" s="414" t="s">
        <v>329</v>
      </c>
      <c r="B75" s="414"/>
      <c r="C75" s="414"/>
      <c r="D75" s="414"/>
      <c r="E75" s="412">
        <v>10</v>
      </c>
      <c r="F75" s="413"/>
      <c r="G75" s="292"/>
      <c r="H75" s="292"/>
      <c r="I75" s="292"/>
      <c r="J75" s="292"/>
      <c r="K75" s="292"/>
      <c r="L75" s="292"/>
    </row>
    <row r="76" spans="1:12" x14ac:dyDescent="0.2">
      <c r="A76" s="409" t="s">
        <v>330</v>
      </c>
      <c r="B76" s="409"/>
      <c r="C76" s="409"/>
      <c r="D76" s="409"/>
      <c r="E76" s="386">
        <v>62</v>
      </c>
      <c r="F76" s="387"/>
      <c r="G76" s="292"/>
      <c r="H76" s="292"/>
      <c r="I76" s="292"/>
      <c r="J76" s="292"/>
      <c r="K76" s="292"/>
      <c r="L76" s="292"/>
    </row>
    <row r="77" spans="1:12" x14ac:dyDescent="0.2">
      <c r="A77" s="426" t="s">
        <v>331</v>
      </c>
      <c r="B77" s="427"/>
      <c r="C77" s="427"/>
      <c r="D77" s="428"/>
      <c r="E77" s="386">
        <v>62</v>
      </c>
      <c r="F77" s="387"/>
      <c r="G77" s="292"/>
      <c r="H77" s="292"/>
      <c r="I77" s="292"/>
      <c r="J77" s="292"/>
      <c r="K77" s="292"/>
      <c r="L77" s="292"/>
    </row>
    <row r="78" spans="1:12" x14ac:dyDescent="0.2">
      <c r="A78" s="388" t="s">
        <v>332</v>
      </c>
      <c r="B78" s="388"/>
      <c r="C78" s="388"/>
      <c r="D78" s="388"/>
      <c r="E78" s="389">
        <v>62</v>
      </c>
      <c r="F78" s="390"/>
      <c r="G78" s="292"/>
      <c r="H78" s="292"/>
      <c r="I78" s="292"/>
      <c r="J78" s="292"/>
      <c r="K78" s="292"/>
      <c r="L78" s="292"/>
    </row>
    <row r="79" spans="1:12" x14ac:dyDescent="0.2">
      <c r="A79" s="292"/>
      <c r="B79" s="292"/>
      <c r="C79" s="292"/>
      <c r="D79" s="292"/>
      <c r="E79" s="292"/>
      <c r="F79" s="292"/>
      <c r="G79" s="292"/>
      <c r="H79" s="292"/>
      <c r="I79" s="292"/>
      <c r="J79" s="292"/>
      <c r="K79" s="292"/>
      <c r="L79" s="292"/>
    </row>
    <row r="80" spans="1:12" x14ac:dyDescent="0.2">
      <c r="A80" s="419" t="s">
        <v>671</v>
      </c>
      <c r="B80" s="420"/>
      <c r="C80" s="420"/>
      <c r="D80" s="420"/>
      <c r="E80" s="420"/>
      <c r="F80" s="421"/>
      <c r="G80" s="292"/>
      <c r="H80" s="292"/>
      <c r="I80" s="292"/>
      <c r="J80" s="292"/>
      <c r="K80" s="292"/>
      <c r="L80" s="292"/>
    </row>
    <row r="81" spans="1:16384" x14ac:dyDescent="0.2">
      <c r="A81" s="110" t="s">
        <v>12</v>
      </c>
      <c r="B81" s="284" t="s">
        <v>6</v>
      </c>
      <c r="C81" s="280" t="s">
        <v>324</v>
      </c>
      <c r="D81" s="280" t="s">
        <v>325</v>
      </c>
      <c r="E81" s="280" t="s">
        <v>326</v>
      </c>
      <c r="F81" s="280" t="s">
        <v>327</v>
      </c>
      <c r="G81" s="292"/>
      <c r="H81" s="292"/>
      <c r="I81" s="292"/>
      <c r="J81" s="292"/>
      <c r="K81" s="292"/>
      <c r="L81" s="292"/>
    </row>
    <row r="82" spans="1:16384" x14ac:dyDescent="0.2">
      <c r="A82" s="123">
        <v>1</v>
      </c>
      <c r="B82" s="124">
        <v>2019</v>
      </c>
      <c r="C82" s="126">
        <f>F68/E75</f>
        <v>36432.925000000003</v>
      </c>
      <c r="D82" s="127">
        <f>G68/E76</f>
        <v>5876.2782258064517</v>
      </c>
      <c r="E82" s="127">
        <f>H68/E77</f>
        <v>5876.2782258064517</v>
      </c>
      <c r="F82" s="128">
        <f>I68/E78</f>
        <v>5876.2782258064517</v>
      </c>
      <c r="G82" s="292"/>
      <c r="H82" s="292"/>
      <c r="I82" s="292"/>
      <c r="J82" s="292"/>
      <c r="K82" s="292"/>
      <c r="L82" s="292"/>
    </row>
    <row r="83" spans="1:16384" x14ac:dyDescent="0.2">
      <c r="A83" s="123">
        <v>2</v>
      </c>
      <c r="B83" s="124">
        <v>2020</v>
      </c>
      <c r="C83" s="129">
        <f>F69/E75</f>
        <v>36534.675000000003</v>
      </c>
      <c r="D83" s="130">
        <f>G69/E76</f>
        <v>5892.6895161290322</v>
      </c>
      <c r="E83" s="130">
        <f>H69/E77</f>
        <v>5892.6895161290322</v>
      </c>
      <c r="F83" s="131">
        <f>I69/E78</f>
        <v>5892.6895161290322</v>
      </c>
      <c r="G83" s="292"/>
      <c r="H83" s="292"/>
      <c r="I83" s="292"/>
      <c r="J83" s="292"/>
      <c r="K83" s="292"/>
      <c r="L83" s="292"/>
    </row>
    <row r="84" spans="1:16384" x14ac:dyDescent="0.2">
      <c r="A84" s="123">
        <v>3</v>
      </c>
      <c r="B84" s="132">
        <v>2021</v>
      </c>
      <c r="C84" s="129">
        <f>F70/E75</f>
        <v>36637.65</v>
      </c>
      <c r="D84" s="130">
        <f>G70/E76</f>
        <v>5909.2983870967746</v>
      </c>
      <c r="E84" s="130">
        <f>H70/E77</f>
        <v>5909.2983870967746</v>
      </c>
      <c r="F84" s="131">
        <f>I70/E78</f>
        <v>5909.2983870967746</v>
      </c>
      <c r="G84" s="292"/>
      <c r="H84" s="292"/>
      <c r="I84" s="292"/>
      <c r="J84" s="292"/>
      <c r="K84" s="292"/>
      <c r="L84" s="292"/>
    </row>
    <row r="85" spans="1:16384" x14ac:dyDescent="0.2">
      <c r="A85" s="123">
        <v>4</v>
      </c>
      <c r="B85" s="132">
        <v>2022</v>
      </c>
      <c r="C85" s="129">
        <f>F71/E75</f>
        <v>36740.625</v>
      </c>
      <c r="D85" s="130">
        <f>G71/E76</f>
        <v>5925.9072580645161</v>
      </c>
      <c r="E85" s="130">
        <f>H71/E77</f>
        <v>5925.9072580645161</v>
      </c>
      <c r="F85" s="131">
        <f>I71/E78</f>
        <v>5925.9072580645161</v>
      </c>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292"/>
      <c r="BX85" s="292"/>
      <c r="BY85" s="292"/>
      <c r="BZ85" s="292"/>
      <c r="CA85" s="292"/>
      <c r="CB85" s="292"/>
      <c r="CC85" s="292"/>
      <c r="CD85" s="292"/>
      <c r="CE85" s="292"/>
      <c r="CF85" s="292"/>
      <c r="CG85" s="292"/>
      <c r="CH85" s="292"/>
      <c r="CI85" s="292"/>
      <c r="CJ85" s="292"/>
      <c r="CK85" s="292"/>
      <c r="CL85" s="292"/>
      <c r="CM85" s="292"/>
      <c r="CN85" s="292"/>
      <c r="CO85" s="292"/>
      <c r="CP85" s="292"/>
      <c r="CQ85" s="292"/>
      <c r="CR85" s="292"/>
      <c r="CS85" s="292"/>
      <c r="CT85" s="292"/>
      <c r="CU85" s="292"/>
      <c r="CV85" s="292"/>
      <c r="CW85" s="292"/>
      <c r="CX85" s="292"/>
      <c r="CY85" s="292"/>
      <c r="CZ85" s="292"/>
      <c r="DA85" s="292"/>
      <c r="DB85" s="292"/>
      <c r="DC85" s="292"/>
      <c r="DD85" s="292"/>
      <c r="DE85" s="292"/>
      <c r="DF85" s="292"/>
      <c r="DG85" s="292"/>
      <c r="DH85" s="292"/>
      <c r="DI85" s="292"/>
      <c r="DJ85" s="292"/>
      <c r="DK85" s="292"/>
      <c r="DL85" s="292"/>
      <c r="DM85" s="292"/>
      <c r="DN85" s="292"/>
      <c r="DO85" s="292"/>
      <c r="DP85" s="292"/>
      <c r="DQ85" s="292"/>
      <c r="DR85" s="292"/>
      <c r="DS85" s="292"/>
      <c r="DT85" s="292"/>
      <c r="DU85" s="292"/>
      <c r="DV85" s="292"/>
      <c r="DW85" s="292"/>
      <c r="DX85" s="292"/>
      <c r="DY85" s="292"/>
      <c r="DZ85" s="292"/>
      <c r="EA85" s="292"/>
      <c r="EB85" s="292"/>
      <c r="EC85" s="292"/>
      <c r="ED85" s="292"/>
      <c r="EE85" s="292"/>
      <c r="EF85" s="292"/>
      <c r="EG85" s="292"/>
      <c r="EH85" s="292"/>
      <c r="EI85" s="292"/>
      <c r="EJ85" s="292"/>
      <c r="EK85" s="292"/>
      <c r="EL85" s="292"/>
      <c r="EM85" s="292"/>
      <c r="EN85" s="292"/>
      <c r="EO85" s="292"/>
      <c r="EP85" s="292"/>
      <c r="EQ85" s="292"/>
      <c r="ER85" s="292"/>
      <c r="ES85" s="292"/>
      <c r="ET85" s="292"/>
      <c r="EU85" s="292"/>
      <c r="EV85" s="292"/>
      <c r="EW85" s="292"/>
      <c r="EX85" s="292"/>
      <c r="EY85" s="292"/>
      <c r="EZ85" s="292"/>
      <c r="FA85" s="292"/>
      <c r="FB85" s="292"/>
      <c r="FC85" s="292"/>
      <c r="FD85" s="292"/>
      <c r="FE85" s="292"/>
      <c r="FF85" s="292"/>
      <c r="FG85" s="292"/>
      <c r="FH85" s="292"/>
      <c r="FI85" s="292"/>
      <c r="FJ85" s="292"/>
      <c r="FK85" s="292"/>
      <c r="FL85" s="292"/>
      <c r="FM85" s="292"/>
      <c r="FN85" s="292"/>
      <c r="FO85" s="292"/>
      <c r="FP85" s="292"/>
      <c r="FQ85" s="292"/>
      <c r="FR85" s="292"/>
      <c r="FS85" s="292"/>
      <c r="FT85" s="292"/>
      <c r="FU85" s="292"/>
      <c r="FV85" s="292"/>
      <c r="FW85" s="292"/>
      <c r="FX85" s="292"/>
      <c r="FY85" s="292"/>
      <c r="FZ85" s="292"/>
      <c r="GA85" s="292"/>
      <c r="GB85" s="292"/>
      <c r="GC85" s="292"/>
      <c r="GD85" s="292"/>
      <c r="GE85" s="292"/>
      <c r="GF85" s="292"/>
      <c r="GG85" s="292"/>
      <c r="GH85" s="292"/>
      <c r="GI85" s="292"/>
      <c r="GJ85" s="292"/>
      <c r="GK85" s="292"/>
      <c r="GL85" s="292"/>
      <c r="GM85" s="292"/>
      <c r="GN85" s="292"/>
      <c r="GO85" s="292"/>
      <c r="GP85" s="292"/>
      <c r="GQ85" s="292"/>
      <c r="GR85" s="292"/>
      <c r="GS85" s="292"/>
      <c r="GT85" s="292"/>
      <c r="GU85" s="292"/>
      <c r="GV85" s="292"/>
      <c r="GW85" s="292"/>
      <c r="GX85" s="292"/>
      <c r="GY85" s="292"/>
      <c r="GZ85" s="292"/>
      <c r="HA85" s="292"/>
      <c r="HB85" s="292"/>
      <c r="HC85" s="292"/>
      <c r="HD85" s="292"/>
      <c r="HE85" s="292"/>
      <c r="HF85" s="292"/>
      <c r="HG85" s="292"/>
      <c r="HH85" s="292"/>
      <c r="HI85" s="292"/>
      <c r="HJ85" s="292"/>
      <c r="HK85" s="292"/>
      <c r="HL85" s="292"/>
      <c r="HM85" s="292"/>
      <c r="HN85" s="292"/>
      <c r="HO85" s="292"/>
      <c r="HP85" s="292"/>
      <c r="HQ85" s="292"/>
      <c r="HR85" s="292"/>
      <c r="HS85" s="292"/>
      <c r="HT85" s="292"/>
      <c r="HU85" s="292"/>
      <c r="HV85" s="292"/>
      <c r="HW85" s="292"/>
      <c r="HX85" s="292"/>
      <c r="HY85" s="292"/>
      <c r="HZ85" s="292"/>
      <c r="IA85" s="292"/>
      <c r="IB85" s="292"/>
      <c r="IC85" s="292"/>
      <c r="ID85" s="292"/>
      <c r="IE85" s="292"/>
      <c r="IF85" s="292"/>
      <c r="IG85" s="292"/>
      <c r="IH85" s="292"/>
      <c r="II85" s="292"/>
      <c r="IJ85" s="292"/>
      <c r="IK85" s="292"/>
      <c r="IL85" s="292"/>
      <c r="IM85" s="292"/>
      <c r="IN85" s="292"/>
      <c r="IO85" s="292"/>
      <c r="IP85" s="292"/>
      <c r="IQ85" s="292"/>
      <c r="IR85" s="292"/>
      <c r="IS85" s="292"/>
      <c r="IT85" s="292"/>
      <c r="IU85" s="292"/>
      <c r="IV85" s="292"/>
      <c r="IW85" s="292"/>
      <c r="IX85" s="292"/>
      <c r="IY85" s="292"/>
      <c r="IZ85" s="292"/>
      <c r="JA85" s="292"/>
      <c r="JB85" s="292"/>
      <c r="JC85" s="292"/>
      <c r="JD85" s="292"/>
      <c r="JE85" s="292"/>
      <c r="JF85" s="292"/>
      <c r="JG85" s="292"/>
      <c r="JH85" s="292"/>
      <c r="JI85" s="292"/>
      <c r="JJ85" s="292"/>
      <c r="JK85" s="292"/>
      <c r="JL85" s="292"/>
      <c r="JM85" s="292"/>
      <c r="JN85" s="292"/>
      <c r="JO85" s="292"/>
      <c r="JP85" s="292"/>
      <c r="JQ85" s="292"/>
      <c r="JR85" s="292"/>
      <c r="JS85" s="292"/>
      <c r="JT85" s="292"/>
      <c r="JU85" s="292"/>
      <c r="JV85" s="292"/>
      <c r="JW85" s="292"/>
      <c r="JX85" s="292"/>
      <c r="JY85" s="292"/>
      <c r="JZ85" s="292"/>
      <c r="KA85" s="292"/>
      <c r="KB85" s="292"/>
      <c r="KC85" s="292"/>
      <c r="KD85" s="292"/>
      <c r="KE85" s="292"/>
      <c r="KF85" s="292"/>
      <c r="KG85" s="292"/>
      <c r="KH85" s="292"/>
      <c r="KI85" s="292"/>
      <c r="KJ85" s="292"/>
      <c r="KK85" s="292"/>
      <c r="KL85" s="292"/>
      <c r="KM85" s="292"/>
      <c r="KN85" s="292"/>
      <c r="KO85" s="292"/>
      <c r="KP85" s="292"/>
      <c r="KQ85" s="292"/>
      <c r="KR85" s="292"/>
      <c r="KS85" s="292"/>
      <c r="KT85" s="292"/>
      <c r="KU85" s="292"/>
      <c r="KV85" s="292"/>
      <c r="KW85" s="292"/>
      <c r="KX85" s="292"/>
      <c r="KY85" s="292"/>
      <c r="KZ85" s="292"/>
      <c r="LA85" s="292"/>
      <c r="LB85" s="292"/>
      <c r="LC85" s="292"/>
      <c r="LD85" s="292"/>
      <c r="LE85" s="292"/>
      <c r="LF85" s="292"/>
      <c r="LG85" s="292"/>
      <c r="LH85" s="292"/>
      <c r="LI85" s="292"/>
      <c r="LJ85" s="292"/>
      <c r="LK85" s="292"/>
      <c r="LL85" s="292"/>
      <c r="LM85" s="292"/>
      <c r="LN85" s="292"/>
      <c r="LO85" s="292"/>
      <c r="LP85" s="292"/>
      <c r="LQ85" s="292"/>
      <c r="LR85" s="292"/>
      <c r="LS85" s="292"/>
      <c r="LT85" s="292"/>
      <c r="LU85" s="292"/>
      <c r="LV85" s="292"/>
      <c r="LW85" s="292"/>
      <c r="LX85" s="292"/>
      <c r="LY85" s="292"/>
      <c r="LZ85" s="292"/>
      <c r="MA85" s="292"/>
      <c r="MB85" s="292"/>
      <c r="MC85" s="292"/>
      <c r="MD85" s="292"/>
      <c r="ME85" s="292"/>
      <c r="MF85" s="292"/>
      <c r="MG85" s="292"/>
      <c r="MH85" s="292"/>
      <c r="MI85" s="292"/>
      <c r="MJ85" s="292"/>
      <c r="MK85" s="292"/>
      <c r="ML85" s="292"/>
      <c r="MM85" s="292"/>
      <c r="MN85" s="292"/>
      <c r="MO85" s="292"/>
      <c r="MP85" s="292"/>
      <c r="MQ85" s="292"/>
      <c r="MR85" s="292"/>
      <c r="MS85" s="292"/>
      <c r="MT85" s="292"/>
      <c r="MU85" s="292"/>
      <c r="MV85" s="292"/>
      <c r="MW85" s="292"/>
      <c r="MX85" s="292"/>
      <c r="MY85" s="292"/>
      <c r="MZ85" s="292"/>
      <c r="NA85" s="292"/>
      <c r="NB85" s="292"/>
      <c r="NC85" s="292"/>
      <c r="ND85" s="292"/>
      <c r="NE85" s="292"/>
      <c r="NF85" s="292"/>
      <c r="NG85" s="292"/>
      <c r="NH85" s="292"/>
      <c r="NI85" s="292"/>
      <c r="NJ85" s="292"/>
      <c r="NK85" s="292"/>
      <c r="NL85" s="292"/>
      <c r="NM85" s="292"/>
      <c r="NN85" s="292"/>
      <c r="NO85" s="292"/>
      <c r="NP85" s="292"/>
      <c r="NQ85" s="292"/>
      <c r="NR85" s="292"/>
      <c r="NS85" s="292"/>
      <c r="NT85" s="292"/>
      <c r="NU85" s="292"/>
      <c r="NV85" s="292"/>
      <c r="NW85" s="292"/>
      <c r="NX85" s="292"/>
      <c r="NY85" s="292"/>
      <c r="NZ85" s="292"/>
      <c r="OA85" s="292"/>
      <c r="OB85" s="292"/>
      <c r="OC85" s="292"/>
      <c r="OD85" s="292"/>
      <c r="OE85" s="292"/>
      <c r="OF85" s="292"/>
      <c r="OG85" s="292"/>
      <c r="OH85" s="292"/>
      <c r="OI85" s="292"/>
      <c r="OJ85" s="292"/>
      <c r="OK85" s="292"/>
      <c r="OL85" s="292"/>
      <c r="OM85" s="292"/>
      <c r="ON85" s="292"/>
      <c r="OO85" s="292"/>
      <c r="OP85" s="292"/>
      <c r="OQ85" s="292"/>
      <c r="OR85" s="292"/>
      <c r="OS85" s="292"/>
      <c r="OT85" s="292"/>
      <c r="OU85" s="292"/>
      <c r="OV85" s="292"/>
      <c r="OW85" s="292"/>
      <c r="OX85" s="292"/>
      <c r="OY85" s="292"/>
      <c r="OZ85" s="292"/>
      <c r="PA85" s="292"/>
      <c r="PB85" s="292"/>
      <c r="PC85" s="292"/>
      <c r="PD85" s="292"/>
      <c r="PE85" s="292"/>
      <c r="PF85" s="292"/>
      <c r="PG85" s="292"/>
      <c r="PH85" s="292"/>
      <c r="PI85" s="292"/>
      <c r="PJ85" s="292"/>
      <c r="PK85" s="292"/>
      <c r="PL85" s="292"/>
      <c r="PM85" s="292"/>
      <c r="PN85" s="292"/>
      <c r="PO85" s="292"/>
      <c r="PP85" s="292"/>
      <c r="PQ85" s="292"/>
      <c r="PR85" s="292"/>
      <c r="PS85" s="292"/>
      <c r="PT85" s="292"/>
      <c r="PU85" s="292"/>
      <c r="PV85" s="292"/>
      <c r="PW85" s="292"/>
      <c r="PX85" s="292"/>
      <c r="PY85" s="292"/>
      <c r="PZ85" s="292"/>
      <c r="QA85" s="292"/>
      <c r="QB85" s="292"/>
      <c r="QC85" s="292"/>
      <c r="QD85" s="292"/>
      <c r="QE85" s="292"/>
      <c r="QF85" s="292"/>
      <c r="QG85" s="292"/>
      <c r="QH85" s="292"/>
      <c r="QI85" s="292"/>
      <c r="QJ85" s="292"/>
      <c r="QK85" s="292"/>
      <c r="QL85" s="292"/>
      <c r="QM85" s="292"/>
      <c r="QN85" s="292"/>
      <c r="QO85" s="292"/>
      <c r="QP85" s="292"/>
      <c r="QQ85" s="292"/>
      <c r="QR85" s="292"/>
      <c r="QS85" s="292"/>
      <c r="QT85" s="292"/>
      <c r="QU85" s="292"/>
      <c r="QV85" s="292"/>
      <c r="QW85" s="292"/>
      <c r="QX85" s="292"/>
      <c r="QY85" s="292"/>
      <c r="QZ85" s="292"/>
      <c r="RA85" s="292"/>
      <c r="RB85" s="292"/>
      <c r="RC85" s="292"/>
      <c r="RD85" s="292"/>
      <c r="RE85" s="292"/>
      <c r="RF85" s="292"/>
      <c r="RG85" s="292"/>
      <c r="RH85" s="292"/>
      <c r="RI85" s="292"/>
      <c r="RJ85" s="292"/>
      <c r="RK85" s="292"/>
      <c r="RL85" s="292"/>
      <c r="RM85" s="292"/>
      <c r="RN85" s="292"/>
      <c r="RO85" s="292"/>
      <c r="RP85" s="292"/>
      <c r="RQ85" s="292"/>
      <c r="RR85" s="292"/>
      <c r="RS85" s="292"/>
      <c r="RT85" s="292"/>
      <c r="RU85" s="292"/>
      <c r="RV85" s="292"/>
      <c r="RW85" s="292"/>
      <c r="RX85" s="292"/>
      <c r="RY85" s="292"/>
      <c r="RZ85" s="292"/>
      <c r="SA85" s="292"/>
      <c r="SB85" s="292"/>
      <c r="SC85" s="292"/>
      <c r="SD85" s="292"/>
      <c r="SE85" s="292"/>
      <c r="SF85" s="292"/>
      <c r="SG85" s="292"/>
      <c r="SH85" s="292"/>
      <c r="SI85" s="292"/>
      <c r="SJ85" s="292"/>
      <c r="SK85" s="292"/>
      <c r="SL85" s="292"/>
      <c r="SM85" s="292"/>
      <c r="SN85" s="292"/>
      <c r="SO85" s="292"/>
      <c r="SP85" s="292"/>
      <c r="SQ85" s="292"/>
      <c r="SR85" s="292"/>
      <c r="SS85" s="292"/>
      <c r="ST85" s="292"/>
      <c r="SU85" s="292"/>
      <c r="SV85" s="292"/>
      <c r="SW85" s="292"/>
      <c r="SX85" s="292"/>
      <c r="SY85" s="292"/>
      <c r="SZ85" s="292"/>
      <c r="TA85" s="292"/>
      <c r="TB85" s="292"/>
      <c r="TC85" s="292"/>
      <c r="TD85" s="292"/>
      <c r="TE85" s="292"/>
      <c r="TF85" s="292"/>
      <c r="TG85" s="292"/>
      <c r="TH85" s="292"/>
      <c r="TI85" s="292"/>
      <c r="TJ85" s="292"/>
      <c r="TK85" s="292"/>
      <c r="TL85" s="292"/>
      <c r="TM85" s="292"/>
      <c r="TN85" s="292"/>
      <c r="TO85" s="292"/>
      <c r="TP85" s="292"/>
      <c r="TQ85" s="292"/>
      <c r="TR85" s="292"/>
      <c r="TS85" s="292"/>
      <c r="TT85" s="292"/>
      <c r="TU85" s="292"/>
      <c r="TV85" s="292"/>
      <c r="TW85" s="292"/>
      <c r="TX85" s="292"/>
      <c r="TY85" s="292"/>
      <c r="TZ85" s="292"/>
      <c r="UA85" s="292"/>
      <c r="UB85" s="292"/>
      <c r="UC85" s="292"/>
      <c r="UD85" s="292"/>
      <c r="UE85" s="292"/>
      <c r="UF85" s="292"/>
      <c r="UG85" s="292"/>
      <c r="UH85" s="292"/>
      <c r="UI85" s="292"/>
      <c r="UJ85" s="292"/>
      <c r="UK85" s="292"/>
      <c r="UL85" s="292"/>
      <c r="UM85" s="292"/>
      <c r="UN85" s="292"/>
      <c r="UO85" s="292"/>
      <c r="UP85" s="292"/>
      <c r="UQ85" s="292"/>
      <c r="UR85" s="292"/>
      <c r="US85" s="292"/>
      <c r="UT85" s="292"/>
      <c r="UU85" s="292"/>
      <c r="UV85" s="292"/>
      <c r="UW85" s="292"/>
      <c r="UX85" s="292"/>
      <c r="UY85" s="292"/>
      <c r="UZ85" s="292"/>
      <c r="VA85" s="292"/>
      <c r="VB85" s="292"/>
      <c r="VC85" s="292"/>
      <c r="VD85" s="292"/>
      <c r="VE85" s="292"/>
      <c r="VF85" s="292"/>
      <c r="VG85" s="292"/>
      <c r="VH85" s="292"/>
      <c r="VI85" s="292"/>
      <c r="VJ85" s="292"/>
      <c r="VK85" s="292"/>
      <c r="VL85" s="292"/>
      <c r="VM85" s="292"/>
      <c r="VN85" s="292"/>
      <c r="VO85" s="292"/>
      <c r="VP85" s="292"/>
      <c r="VQ85" s="292"/>
      <c r="VR85" s="292"/>
      <c r="VS85" s="292"/>
      <c r="VT85" s="292"/>
      <c r="VU85" s="292"/>
      <c r="VV85" s="292"/>
      <c r="VW85" s="292"/>
      <c r="VX85" s="292"/>
      <c r="VY85" s="292"/>
      <c r="VZ85" s="292"/>
      <c r="WA85" s="292"/>
      <c r="WB85" s="292"/>
      <c r="WC85" s="292"/>
      <c r="WD85" s="292"/>
      <c r="WE85" s="292"/>
      <c r="WF85" s="292"/>
      <c r="WG85" s="292"/>
      <c r="WH85" s="292"/>
      <c r="WI85" s="292"/>
      <c r="WJ85" s="292"/>
      <c r="WK85" s="292"/>
      <c r="WL85" s="292"/>
      <c r="WM85" s="292"/>
      <c r="WN85" s="292"/>
      <c r="WO85" s="292"/>
      <c r="WP85" s="292"/>
      <c r="WQ85" s="292"/>
      <c r="WR85" s="292"/>
      <c r="WS85" s="292"/>
      <c r="WT85" s="292"/>
      <c r="WU85" s="292"/>
      <c r="WV85" s="292"/>
      <c r="WW85" s="292"/>
      <c r="WX85" s="292"/>
      <c r="WY85" s="292"/>
      <c r="WZ85" s="292"/>
      <c r="XA85" s="292"/>
      <c r="XB85" s="292"/>
      <c r="XC85" s="292"/>
      <c r="XD85" s="292"/>
      <c r="XE85" s="292"/>
      <c r="XF85" s="292"/>
      <c r="XG85" s="292"/>
      <c r="XH85" s="292"/>
      <c r="XI85" s="292"/>
      <c r="XJ85" s="292"/>
      <c r="XK85" s="292"/>
      <c r="XL85" s="292"/>
      <c r="XM85" s="292"/>
      <c r="XN85" s="292"/>
      <c r="XO85" s="292"/>
      <c r="XP85" s="292"/>
      <c r="XQ85" s="292"/>
      <c r="XR85" s="292"/>
      <c r="XS85" s="292"/>
      <c r="XT85" s="292"/>
      <c r="XU85" s="292"/>
      <c r="XV85" s="292"/>
      <c r="XW85" s="292"/>
      <c r="XX85" s="292"/>
      <c r="XY85" s="292"/>
      <c r="XZ85" s="292"/>
      <c r="YA85" s="292"/>
      <c r="YB85" s="292"/>
      <c r="YC85" s="292"/>
      <c r="YD85" s="292"/>
      <c r="YE85" s="292"/>
      <c r="YF85" s="292"/>
      <c r="YG85" s="292"/>
      <c r="YH85" s="292"/>
      <c r="YI85" s="292"/>
      <c r="YJ85" s="292"/>
      <c r="YK85" s="292"/>
      <c r="YL85" s="292"/>
      <c r="YM85" s="292"/>
      <c r="YN85" s="292"/>
      <c r="YO85" s="292"/>
      <c r="YP85" s="292"/>
      <c r="YQ85" s="292"/>
      <c r="YR85" s="292"/>
      <c r="YS85" s="292"/>
      <c r="YT85" s="292"/>
      <c r="YU85" s="292"/>
      <c r="YV85" s="292"/>
      <c r="YW85" s="292"/>
      <c r="YX85" s="292"/>
      <c r="YY85" s="292"/>
      <c r="YZ85" s="292"/>
      <c r="ZA85" s="292"/>
      <c r="ZB85" s="292"/>
      <c r="ZC85" s="292"/>
      <c r="ZD85" s="292"/>
      <c r="ZE85" s="292"/>
      <c r="ZF85" s="292"/>
      <c r="ZG85" s="292"/>
      <c r="ZH85" s="292"/>
      <c r="ZI85" s="292"/>
      <c r="ZJ85" s="292"/>
      <c r="ZK85" s="292"/>
      <c r="ZL85" s="292"/>
      <c r="ZM85" s="292"/>
      <c r="ZN85" s="292"/>
      <c r="ZO85" s="292"/>
      <c r="ZP85" s="292"/>
      <c r="ZQ85" s="292"/>
      <c r="ZR85" s="292"/>
      <c r="ZS85" s="292"/>
      <c r="ZT85" s="292"/>
      <c r="ZU85" s="292"/>
      <c r="ZV85" s="292"/>
      <c r="ZW85" s="292"/>
      <c r="ZX85" s="292"/>
      <c r="ZY85" s="292"/>
      <c r="ZZ85" s="292"/>
      <c r="AAA85" s="292"/>
      <c r="AAB85" s="292"/>
      <c r="AAC85" s="292"/>
      <c r="AAD85" s="292"/>
      <c r="AAE85" s="292"/>
      <c r="AAF85" s="292"/>
      <c r="AAG85" s="292"/>
      <c r="AAH85" s="292"/>
      <c r="AAI85" s="292"/>
      <c r="AAJ85" s="292"/>
      <c r="AAK85" s="292"/>
      <c r="AAL85" s="292"/>
      <c r="AAM85" s="292"/>
      <c r="AAN85" s="292"/>
      <c r="AAO85" s="292"/>
      <c r="AAP85" s="292"/>
      <c r="AAQ85" s="292"/>
      <c r="AAR85" s="292"/>
      <c r="AAS85" s="292"/>
      <c r="AAT85" s="292"/>
      <c r="AAU85" s="292"/>
      <c r="AAV85" s="292"/>
      <c r="AAW85" s="292"/>
      <c r="AAX85" s="292"/>
      <c r="AAY85" s="292"/>
      <c r="AAZ85" s="292"/>
      <c r="ABA85" s="292"/>
      <c r="ABB85" s="292"/>
      <c r="ABC85" s="292"/>
      <c r="ABD85" s="292"/>
      <c r="ABE85" s="292"/>
      <c r="ABF85" s="292"/>
      <c r="ABG85" s="292"/>
      <c r="ABH85" s="292"/>
      <c r="ABI85" s="292"/>
      <c r="ABJ85" s="292"/>
      <c r="ABK85" s="292"/>
      <c r="ABL85" s="292"/>
      <c r="ABM85" s="292"/>
      <c r="ABN85" s="292"/>
      <c r="ABO85" s="292"/>
      <c r="ABP85" s="292"/>
      <c r="ABQ85" s="292"/>
      <c r="ABR85" s="292"/>
      <c r="ABS85" s="292"/>
      <c r="ABT85" s="292"/>
      <c r="ABU85" s="292"/>
      <c r="ABV85" s="292"/>
      <c r="ABW85" s="292"/>
      <c r="ABX85" s="292"/>
      <c r="ABY85" s="292"/>
      <c r="ABZ85" s="292"/>
      <c r="ACA85" s="292"/>
      <c r="ACB85" s="292"/>
      <c r="ACC85" s="292"/>
      <c r="ACD85" s="292"/>
      <c r="ACE85" s="292"/>
      <c r="ACF85" s="292"/>
      <c r="ACG85" s="292"/>
      <c r="ACH85" s="292"/>
      <c r="ACI85" s="292"/>
      <c r="ACJ85" s="292"/>
      <c r="ACK85" s="292"/>
      <c r="ACL85" s="292"/>
      <c r="ACM85" s="292"/>
      <c r="ACN85" s="292"/>
      <c r="ACO85" s="292"/>
      <c r="ACP85" s="292"/>
      <c r="ACQ85" s="292"/>
      <c r="ACR85" s="292"/>
      <c r="ACS85" s="292"/>
      <c r="ACT85" s="292"/>
      <c r="ACU85" s="292"/>
      <c r="ACV85" s="292"/>
      <c r="ACW85" s="292"/>
      <c r="ACX85" s="292"/>
      <c r="ACY85" s="292"/>
      <c r="ACZ85" s="292"/>
      <c r="ADA85" s="292"/>
      <c r="ADB85" s="292"/>
      <c r="ADC85" s="292"/>
      <c r="ADD85" s="292"/>
      <c r="ADE85" s="292"/>
      <c r="ADF85" s="292"/>
      <c r="ADG85" s="292"/>
      <c r="ADH85" s="292"/>
      <c r="ADI85" s="292"/>
      <c r="ADJ85" s="292"/>
      <c r="ADK85" s="292"/>
      <c r="ADL85" s="292"/>
      <c r="ADM85" s="292"/>
      <c r="ADN85" s="292"/>
      <c r="ADO85" s="292"/>
      <c r="ADP85" s="292"/>
      <c r="ADQ85" s="292"/>
      <c r="ADR85" s="292"/>
      <c r="ADS85" s="292"/>
      <c r="ADT85" s="292"/>
      <c r="ADU85" s="292"/>
      <c r="ADV85" s="292"/>
      <c r="ADW85" s="292"/>
      <c r="ADX85" s="292"/>
      <c r="ADY85" s="292"/>
      <c r="ADZ85" s="292"/>
      <c r="AEA85" s="292"/>
      <c r="AEB85" s="292"/>
      <c r="AEC85" s="292"/>
      <c r="AED85" s="292"/>
      <c r="AEE85" s="292"/>
      <c r="AEF85" s="292"/>
      <c r="AEG85" s="292"/>
      <c r="AEH85" s="292"/>
      <c r="AEI85" s="292"/>
      <c r="AEJ85" s="292"/>
      <c r="AEK85" s="292"/>
      <c r="AEL85" s="292"/>
      <c r="AEM85" s="292"/>
      <c r="AEN85" s="292"/>
      <c r="AEO85" s="292"/>
      <c r="AEP85" s="292"/>
      <c r="AEQ85" s="292"/>
      <c r="AER85" s="292"/>
      <c r="AES85" s="292"/>
      <c r="AET85" s="292"/>
      <c r="AEU85" s="292"/>
      <c r="AEV85" s="292"/>
      <c r="AEW85" s="292"/>
      <c r="AEX85" s="292"/>
      <c r="AEY85" s="292"/>
      <c r="AEZ85" s="292"/>
      <c r="AFA85" s="292"/>
      <c r="AFB85" s="292"/>
      <c r="AFC85" s="292"/>
      <c r="AFD85" s="292"/>
      <c r="AFE85" s="292"/>
      <c r="AFF85" s="292"/>
      <c r="AFG85" s="292"/>
      <c r="AFH85" s="292"/>
      <c r="AFI85" s="292"/>
      <c r="AFJ85" s="292"/>
      <c r="AFK85" s="292"/>
      <c r="AFL85" s="292"/>
      <c r="AFM85" s="292"/>
      <c r="AFN85" s="292"/>
      <c r="AFO85" s="292"/>
      <c r="AFP85" s="292"/>
      <c r="AFQ85" s="292"/>
      <c r="AFR85" s="292"/>
      <c r="AFS85" s="292"/>
      <c r="AFT85" s="292"/>
      <c r="AFU85" s="292"/>
      <c r="AFV85" s="292"/>
      <c r="AFW85" s="292"/>
      <c r="AFX85" s="292"/>
      <c r="AFY85" s="292"/>
      <c r="AFZ85" s="292"/>
      <c r="AGA85" s="292"/>
      <c r="AGB85" s="292"/>
      <c r="AGC85" s="292"/>
      <c r="AGD85" s="292"/>
      <c r="AGE85" s="292"/>
      <c r="AGF85" s="292"/>
      <c r="AGG85" s="292"/>
      <c r="AGH85" s="292"/>
      <c r="AGI85" s="292"/>
      <c r="AGJ85" s="292"/>
      <c r="AGK85" s="292"/>
      <c r="AGL85" s="292"/>
      <c r="AGM85" s="292"/>
      <c r="AGN85" s="292"/>
      <c r="AGO85" s="292"/>
      <c r="AGP85" s="292"/>
      <c r="AGQ85" s="292"/>
      <c r="AGR85" s="292"/>
      <c r="AGS85" s="292"/>
      <c r="AGT85" s="292"/>
      <c r="AGU85" s="292"/>
      <c r="AGV85" s="292"/>
      <c r="AGW85" s="292"/>
      <c r="AGX85" s="292"/>
      <c r="AGY85" s="292"/>
      <c r="AGZ85" s="292"/>
      <c r="AHA85" s="292"/>
      <c r="AHB85" s="292"/>
      <c r="AHC85" s="292"/>
      <c r="AHD85" s="292"/>
      <c r="AHE85" s="292"/>
      <c r="AHF85" s="292"/>
      <c r="AHG85" s="292"/>
      <c r="AHH85" s="292"/>
      <c r="AHI85" s="292"/>
      <c r="AHJ85" s="292"/>
      <c r="AHK85" s="292"/>
      <c r="AHL85" s="292"/>
      <c r="AHM85" s="292"/>
      <c r="AHN85" s="292"/>
      <c r="AHO85" s="292"/>
      <c r="AHP85" s="292"/>
      <c r="AHQ85" s="292"/>
      <c r="AHR85" s="292"/>
      <c r="AHS85" s="292"/>
      <c r="AHT85" s="292"/>
      <c r="AHU85" s="292"/>
      <c r="AHV85" s="292"/>
      <c r="AHW85" s="292"/>
      <c r="AHX85" s="292"/>
      <c r="AHY85" s="292"/>
      <c r="AHZ85" s="292"/>
      <c r="AIA85" s="292"/>
      <c r="AIB85" s="292"/>
      <c r="AIC85" s="292"/>
      <c r="AID85" s="292"/>
      <c r="AIE85" s="292"/>
      <c r="AIF85" s="292"/>
      <c r="AIG85" s="292"/>
      <c r="AIH85" s="292"/>
      <c r="AII85" s="292"/>
      <c r="AIJ85" s="292"/>
      <c r="AIK85" s="292"/>
      <c r="AIL85" s="292"/>
      <c r="AIM85" s="292"/>
      <c r="AIN85" s="292"/>
      <c r="AIO85" s="292"/>
      <c r="AIP85" s="292"/>
      <c r="AIQ85" s="292"/>
      <c r="AIR85" s="292"/>
      <c r="AIS85" s="292"/>
      <c r="AIT85" s="292"/>
      <c r="AIU85" s="292"/>
      <c r="AIV85" s="292"/>
      <c r="AIW85" s="292"/>
      <c r="AIX85" s="292"/>
      <c r="AIY85" s="292"/>
      <c r="AIZ85" s="292"/>
      <c r="AJA85" s="292"/>
      <c r="AJB85" s="292"/>
      <c r="AJC85" s="292"/>
      <c r="AJD85" s="292"/>
      <c r="AJE85" s="292"/>
      <c r="AJF85" s="292"/>
      <c r="AJG85" s="292"/>
      <c r="AJH85" s="292"/>
      <c r="AJI85" s="292"/>
      <c r="AJJ85" s="292"/>
      <c r="AJK85" s="292"/>
      <c r="AJL85" s="292"/>
      <c r="AJM85" s="292"/>
      <c r="AJN85" s="292"/>
      <c r="AJO85" s="292"/>
      <c r="AJP85" s="292"/>
      <c r="AJQ85" s="292"/>
      <c r="AJR85" s="292"/>
      <c r="AJS85" s="292"/>
      <c r="AJT85" s="292"/>
      <c r="AJU85" s="292"/>
      <c r="AJV85" s="292"/>
      <c r="AJW85" s="292"/>
      <c r="AJX85" s="292"/>
      <c r="AJY85" s="292"/>
      <c r="AJZ85" s="292"/>
      <c r="AKA85" s="292"/>
      <c r="AKB85" s="292"/>
      <c r="AKC85" s="292"/>
      <c r="AKD85" s="292"/>
      <c r="AKE85" s="292"/>
      <c r="AKF85" s="292"/>
      <c r="AKG85" s="292"/>
      <c r="AKH85" s="292"/>
      <c r="AKI85" s="292"/>
      <c r="AKJ85" s="292"/>
      <c r="AKK85" s="292"/>
      <c r="AKL85" s="292"/>
      <c r="AKM85" s="292"/>
      <c r="AKN85" s="292"/>
      <c r="AKO85" s="292"/>
      <c r="AKP85" s="292"/>
      <c r="AKQ85" s="292"/>
      <c r="AKR85" s="292"/>
      <c r="AKS85" s="292"/>
      <c r="AKT85" s="292"/>
      <c r="AKU85" s="292"/>
      <c r="AKV85" s="292"/>
      <c r="AKW85" s="292"/>
      <c r="AKX85" s="292"/>
      <c r="AKY85" s="292"/>
      <c r="AKZ85" s="292"/>
      <c r="ALA85" s="292"/>
      <c r="ALB85" s="292"/>
      <c r="ALC85" s="292"/>
      <c r="ALD85" s="292"/>
      <c r="ALE85" s="292"/>
      <c r="ALF85" s="292"/>
      <c r="ALG85" s="292"/>
      <c r="ALH85" s="292"/>
      <c r="ALI85" s="292"/>
      <c r="ALJ85" s="292"/>
      <c r="ALK85" s="292"/>
      <c r="ALL85" s="292"/>
      <c r="ALM85" s="292"/>
      <c r="ALN85" s="292"/>
      <c r="ALO85" s="292"/>
      <c r="ALP85" s="292"/>
      <c r="ALQ85" s="292"/>
      <c r="ALR85" s="292"/>
      <c r="ALS85" s="292"/>
      <c r="ALT85" s="292"/>
      <c r="ALU85" s="292"/>
      <c r="ALV85" s="292"/>
      <c r="ALW85" s="292"/>
      <c r="ALX85" s="292"/>
      <c r="ALY85" s="292"/>
      <c r="ALZ85" s="292"/>
      <c r="AMA85" s="292"/>
      <c r="AMB85" s="292"/>
      <c r="AMC85" s="292"/>
      <c r="AMD85" s="292"/>
      <c r="AME85" s="292"/>
      <c r="AMF85" s="292"/>
      <c r="AMG85" s="292"/>
      <c r="AMH85" s="292"/>
      <c r="AMI85" s="292"/>
      <c r="AMJ85" s="292"/>
      <c r="AMK85" s="292"/>
      <c r="AML85" s="292"/>
      <c r="AMM85" s="292"/>
      <c r="AMN85" s="292"/>
      <c r="AMO85" s="292"/>
      <c r="AMP85" s="292"/>
      <c r="AMQ85" s="292"/>
      <c r="AMR85" s="292"/>
      <c r="AMS85" s="292"/>
      <c r="AMT85" s="292"/>
      <c r="AMU85" s="292"/>
      <c r="AMV85" s="292"/>
      <c r="AMW85" s="292"/>
      <c r="AMX85" s="292"/>
      <c r="AMY85" s="292"/>
      <c r="AMZ85" s="292"/>
      <c r="ANA85" s="292"/>
      <c r="ANB85" s="292"/>
      <c r="ANC85" s="292"/>
      <c r="AND85" s="292"/>
      <c r="ANE85" s="292"/>
      <c r="ANF85" s="292"/>
      <c r="ANG85" s="292"/>
      <c r="ANH85" s="292"/>
      <c r="ANI85" s="292"/>
      <c r="ANJ85" s="292"/>
      <c r="ANK85" s="292"/>
      <c r="ANL85" s="292"/>
      <c r="ANM85" s="292"/>
      <c r="ANN85" s="292"/>
      <c r="ANO85" s="292"/>
      <c r="ANP85" s="292"/>
      <c r="ANQ85" s="292"/>
      <c r="ANR85" s="292"/>
      <c r="ANS85" s="292"/>
      <c r="ANT85" s="292"/>
      <c r="ANU85" s="292"/>
      <c r="ANV85" s="292"/>
      <c r="ANW85" s="292"/>
      <c r="ANX85" s="292"/>
      <c r="ANY85" s="292"/>
      <c r="ANZ85" s="292"/>
      <c r="AOA85" s="292"/>
      <c r="AOB85" s="292"/>
      <c r="AOC85" s="292"/>
      <c r="AOD85" s="292"/>
      <c r="AOE85" s="292"/>
      <c r="AOF85" s="292"/>
      <c r="AOG85" s="292"/>
      <c r="AOH85" s="292"/>
      <c r="AOI85" s="292"/>
      <c r="AOJ85" s="292"/>
      <c r="AOK85" s="292"/>
      <c r="AOL85" s="292"/>
      <c r="AOM85" s="292"/>
      <c r="AON85" s="292"/>
      <c r="AOO85" s="292"/>
      <c r="AOP85" s="292"/>
      <c r="AOQ85" s="292"/>
      <c r="AOR85" s="292"/>
      <c r="AOS85" s="292"/>
      <c r="AOT85" s="292"/>
      <c r="AOU85" s="292"/>
      <c r="AOV85" s="292"/>
      <c r="AOW85" s="292"/>
      <c r="AOX85" s="292"/>
      <c r="AOY85" s="292"/>
      <c r="AOZ85" s="292"/>
      <c r="APA85" s="292"/>
      <c r="APB85" s="292"/>
      <c r="APC85" s="292"/>
      <c r="APD85" s="292"/>
      <c r="APE85" s="292"/>
      <c r="APF85" s="292"/>
      <c r="APG85" s="292"/>
      <c r="APH85" s="292"/>
      <c r="API85" s="292"/>
      <c r="APJ85" s="292"/>
      <c r="APK85" s="292"/>
      <c r="APL85" s="292"/>
      <c r="APM85" s="292"/>
      <c r="APN85" s="292"/>
      <c r="APO85" s="292"/>
      <c r="APP85" s="292"/>
      <c r="APQ85" s="292"/>
      <c r="APR85" s="292"/>
      <c r="APS85" s="292"/>
      <c r="APT85" s="292"/>
      <c r="APU85" s="292"/>
      <c r="APV85" s="292"/>
      <c r="APW85" s="292"/>
      <c r="APX85" s="292"/>
      <c r="APY85" s="292"/>
      <c r="APZ85" s="292"/>
      <c r="AQA85" s="292"/>
      <c r="AQB85" s="292"/>
      <c r="AQC85" s="292"/>
      <c r="AQD85" s="292"/>
      <c r="AQE85" s="292"/>
      <c r="AQF85" s="292"/>
      <c r="AQG85" s="292"/>
      <c r="AQH85" s="292"/>
      <c r="AQI85" s="292"/>
      <c r="AQJ85" s="292"/>
      <c r="AQK85" s="292"/>
      <c r="AQL85" s="292"/>
      <c r="AQM85" s="292"/>
      <c r="AQN85" s="292"/>
      <c r="AQO85" s="292"/>
      <c r="AQP85" s="292"/>
      <c r="AQQ85" s="292"/>
      <c r="AQR85" s="292"/>
      <c r="AQS85" s="292"/>
      <c r="AQT85" s="292"/>
      <c r="AQU85" s="292"/>
      <c r="AQV85" s="292"/>
      <c r="AQW85" s="292"/>
      <c r="AQX85" s="292"/>
      <c r="AQY85" s="292"/>
      <c r="AQZ85" s="292"/>
      <c r="ARA85" s="292"/>
      <c r="ARB85" s="292"/>
      <c r="ARC85" s="292"/>
      <c r="ARD85" s="292"/>
      <c r="ARE85" s="292"/>
      <c r="ARF85" s="292"/>
      <c r="ARG85" s="292"/>
      <c r="ARH85" s="292"/>
      <c r="ARI85" s="292"/>
      <c r="ARJ85" s="292"/>
      <c r="ARK85" s="292"/>
      <c r="ARL85" s="292"/>
      <c r="ARM85" s="292"/>
      <c r="ARN85" s="292"/>
      <c r="ARO85" s="292"/>
      <c r="ARP85" s="292"/>
      <c r="ARQ85" s="292"/>
      <c r="ARR85" s="292"/>
      <c r="ARS85" s="292"/>
      <c r="ART85" s="292"/>
      <c r="ARU85" s="292"/>
      <c r="ARV85" s="292"/>
      <c r="ARW85" s="292"/>
      <c r="ARX85" s="292"/>
      <c r="ARY85" s="292"/>
      <c r="ARZ85" s="292"/>
      <c r="ASA85" s="292"/>
      <c r="ASB85" s="292"/>
      <c r="ASC85" s="292"/>
      <c r="ASD85" s="292"/>
      <c r="ASE85" s="292"/>
      <c r="ASF85" s="292"/>
      <c r="ASG85" s="292"/>
      <c r="ASH85" s="292"/>
      <c r="ASI85" s="292"/>
      <c r="ASJ85" s="292"/>
      <c r="ASK85" s="292"/>
      <c r="ASL85" s="292"/>
      <c r="ASM85" s="292"/>
      <c r="ASN85" s="292"/>
      <c r="ASO85" s="292"/>
      <c r="ASP85" s="292"/>
      <c r="ASQ85" s="292"/>
      <c r="ASR85" s="292"/>
      <c r="ASS85" s="292"/>
      <c r="AST85" s="292"/>
      <c r="ASU85" s="292"/>
      <c r="ASV85" s="292"/>
      <c r="ASW85" s="292"/>
      <c r="ASX85" s="292"/>
      <c r="ASY85" s="292"/>
      <c r="ASZ85" s="292"/>
      <c r="ATA85" s="292"/>
      <c r="ATB85" s="292"/>
      <c r="ATC85" s="292"/>
      <c r="ATD85" s="292"/>
      <c r="ATE85" s="292"/>
      <c r="ATF85" s="292"/>
      <c r="ATG85" s="292"/>
      <c r="ATH85" s="292"/>
      <c r="ATI85" s="292"/>
      <c r="ATJ85" s="292"/>
      <c r="ATK85" s="292"/>
      <c r="ATL85" s="292"/>
      <c r="ATM85" s="292"/>
      <c r="ATN85" s="292"/>
      <c r="ATO85" s="292"/>
      <c r="ATP85" s="292"/>
      <c r="ATQ85" s="292"/>
      <c r="ATR85" s="292"/>
      <c r="ATS85" s="292"/>
      <c r="ATT85" s="292"/>
      <c r="ATU85" s="292"/>
      <c r="ATV85" s="292"/>
      <c r="ATW85" s="292"/>
      <c r="ATX85" s="292"/>
      <c r="ATY85" s="292"/>
      <c r="ATZ85" s="292"/>
      <c r="AUA85" s="292"/>
      <c r="AUB85" s="292"/>
      <c r="AUC85" s="292"/>
      <c r="AUD85" s="292"/>
      <c r="AUE85" s="292"/>
      <c r="AUF85" s="292"/>
      <c r="AUG85" s="292"/>
      <c r="AUH85" s="292"/>
      <c r="AUI85" s="292"/>
      <c r="AUJ85" s="292"/>
      <c r="AUK85" s="292"/>
      <c r="AUL85" s="292"/>
      <c r="AUM85" s="292"/>
      <c r="AUN85" s="292"/>
      <c r="AUO85" s="292"/>
      <c r="AUP85" s="292"/>
      <c r="AUQ85" s="292"/>
      <c r="AUR85" s="292"/>
      <c r="AUS85" s="292"/>
      <c r="AUT85" s="292"/>
      <c r="AUU85" s="292"/>
      <c r="AUV85" s="292"/>
      <c r="AUW85" s="292"/>
      <c r="AUX85" s="292"/>
      <c r="AUY85" s="292"/>
      <c r="AUZ85" s="292"/>
      <c r="AVA85" s="292"/>
      <c r="AVB85" s="292"/>
      <c r="AVC85" s="292"/>
      <c r="AVD85" s="292"/>
      <c r="AVE85" s="292"/>
      <c r="AVF85" s="292"/>
      <c r="AVG85" s="292"/>
      <c r="AVH85" s="292"/>
      <c r="AVI85" s="292"/>
      <c r="AVJ85" s="292"/>
      <c r="AVK85" s="292"/>
      <c r="AVL85" s="292"/>
      <c r="AVM85" s="292"/>
      <c r="AVN85" s="292"/>
      <c r="AVO85" s="292"/>
      <c r="AVP85" s="292"/>
      <c r="AVQ85" s="292"/>
      <c r="AVR85" s="292"/>
      <c r="AVS85" s="292"/>
      <c r="AVT85" s="292"/>
      <c r="AVU85" s="292"/>
      <c r="AVV85" s="292"/>
      <c r="AVW85" s="292"/>
      <c r="AVX85" s="292"/>
      <c r="AVY85" s="292"/>
      <c r="AVZ85" s="292"/>
      <c r="AWA85" s="292"/>
      <c r="AWB85" s="292"/>
      <c r="AWC85" s="292"/>
      <c r="AWD85" s="292"/>
      <c r="AWE85" s="292"/>
      <c r="AWF85" s="292"/>
      <c r="AWG85" s="292"/>
      <c r="AWH85" s="292"/>
      <c r="AWI85" s="292"/>
      <c r="AWJ85" s="292"/>
      <c r="AWK85" s="292"/>
      <c r="AWL85" s="292"/>
      <c r="AWM85" s="292"/>
      <c r="AWN85" s="292"/>
      <c r="AWO85" s="292"/>
      <c r="AWP85" s="292"/>
      <c r="AWQ85" s="292"/>
      <c r="AWR85" s="292"/>
      <c r="AWS85" s="292"/>
      <c r="AWT85" s="292"/>
      <c r="AWU85" s="292"/>
      <c r="AWV85" s="292"/>
      <c r="AWW85" s="292"/>
      <c r="AWX85" s="292"/>
      <c r="AWY85" s="292"/>
      <c r="AWZ85" s="292"/>
      <c r="AXA85" s="292"/>
      <c r="AXB85" s="292"/>
      <c r="AXC85" s="292"/>
      <c r="AXD85" s="292"/>
      <c r="AXE85" s="292"/>
      <c r="AXF85" s="292"/>
      <c r="AXG85" s="292"/>
      <c r="AXH85" s="292"/>
      <c r="AXI85" s="292"/>
      <c r="AXJ85" s="292"/>
      <c r="AXK85" s="292"/>
      <c r="AXL85" s="292"/>
      <c r="AXM85" s="292"/>
      <c r="AXN85" s="292"/>
      <c r="AXO85" s="292"/>
      <c r="AXP85" s="292"/>
      <c r="AXQ85" s="292"/>
      <c r="AXR85" s="292"/>
      <c r="AXS85" s="292"/>
      <c r="AXT85" s="292"/>
      <c r="AXU85" s="292"/>
      <c r="AXV85" s="292"/>
      <c r="AXW85" s="292"/>
      <c r="AXX85" s="292"/>
      <c r="AXY85" s="292"/>
      <c r="AXZ85" s="292"/>
      <c r="AYA85" s="292"/>
      <c r="AYB85" s="292"/>
      <c r="AYC85" s="292"/>
      <c r="AYD85" s="292"/>
      <c r="AYE85" s="292"/>
      <c r="AYF85" s="292"/>
      <c r="AYG85" s="292"/>
      <c r="AYH85" s="292"/>
      <c r="AYI85" s="292"/>
      <c r="AYJ85" s="292"/>
      <c r="AYK85" s="292"/>
      <c r="AYL85" s="292"/>
      <c r="AYM85" s="292"/>
      <c r="AYN85" s="292"/>
      <c r="AYO85" s="292"/>
      <c r="AYP85" s="292"/>
      <c r="AYQ85" s="292"/>
      <c r="AYR85" s="292"/>
      <c r="AYS85" s="292"/>
      <c r="AYT85" s="292"/>
      <c r="AYU85" s="292"/>
      <c r="AYV85" s="292"/>
      <c r="AYW85" s="292"/>
      <c r="AYX85" s="292"/>
      <c r="AYY85" s="292"/>
      <c r="AYZ85" s="292"/>
      <c r="AZA85" s="292"/>
      <c r="AZB85" s="292"/>
      <c r="AZC85" s="292"/>
      <c r="AZD85" s="292"/>
      <c r="AZE85" s="292"/>
      <c r="AZF85" s="292"/>
      <c r="AZG85" s="292"/>
      <c r="AZH85" s="292"/>
      <c r="AZI85" s="292"/>
      <c r="AZJ85" s="292"/>
      <c r="AZK85" s="292"/>
      <c r="AZL85" s="292"/>
      <c r="AZM85" s="292"/>
      <c r="AZN85" s="292"/>
      <c r="AZO85" s="292"/>
      <c r="AZP85" s="292"/>
      <c r="AZQ85" s="292"/>
      <c r="AZR85" s="292"/>
      <c r="AZS85" s="292"/>
      <c r="AZT85" s="292"/>
      <c r="AZU85" s="292"/>
      <c r="AZV85" s="292"/>
      <c r="AZW85" s="292"/>
      <c r="AZX85" s="292"/>
      <c r="AZY85" s="292"/>
      <c r="AZZ85" s="292"/>
      <c r="BAA85" s="292"/>
      <c r="BAB85" s="292"/>
      <c r="BAC85" s="292"/>
      <c r="BAD85" s="292"/>
      <c r="BAE85" s="292"/>
      <c r="BAF85" s="292"/>
      <c r="BAG85" s="292"/>
      <c r="BAH85" s="292"/>
      <c r="BAI85" s="292"/>
      <c r="BAJ85" s="292"/>
      <c r="BAK85" s="292"/>
      <c r="BAL85" s="292"/>
      <c r="BAM85" s="292"/>
      <c r="BAN85" s="292"/>
      <c r="BAO85" s="292"/>
      <c r="BAP85" s="292"/>
      <c r="BAQ85" s="292"/>
      <c r="BAR85" s="292"/>
      <c r="BAS85" s="292"/>
      <c r="BAT85" s="292"/>
      <c r="BAU85" s="292"/>
      <c r="BAV85" s="292"/>
      <c r="BAW85" s="292"/>
      <c r="BAX85" s="292"/>
      <c r="BAY85" s="292"/>
      <c r="BAZ85" s="292"/>
      <c r="BBA85" s="292"/>
      <c r="BBB85" s="292"/>
      <c r="BBC85" s="292"/>
      <c r="BBD85" s="292"/>
      <c r="BBE85" s="292"/>
      <c r="BBF85" s="292"/>
      <c r="BBG85" s="292"/>
      <c r="BBH85" s="292"/>
      <c r="BBI85" s="292"/>
      <c r="BBJ85" s="292"/>
      <c r="BBK85" s="292"/>
      <c r="BBL85" s="292"/>
      <c r="BBM85" s="292"/>
      <c r="BBN85" s="292"/>
      <c r="BBO85" s="292"/>
      <c r="BBP85" s="292"/>
      <c r="BBQ85" s="292"/>
      <c r="BBR85" s="292"/>
      <c r="BBS85" s="292"/>
      <c r="BBT85" s="292"/>
      <c r="BBU85" s="292"/>
      <c r="BBV85" s="292"/>
      <c r="BBW85" s="292"/>
      <c r="BBX85" s="292"/>
      <c r="BBY85" s="292"/>
      <c r="BBZ85" s="292"/>
      <c r="BCA85" s="292"/>
      <c r="BCB85" s="292"/>
      <c r="BCC85" s="292"/>
      <c r="BCD85" s="292"/>
      <c r="BCE85" s="292"/>
      <c r="BCF85" s="292"/>
      <c r="BCG85" s="292"/>
      <c r="BCH85" s="292"/>
      <c r="BCI85" s="292"/>
      <c r="BCJ85" s="292"/>
      <c r="BCK85" s="292"/>
      <c r="BCL85" s="292"/>
      <c r="BCM85" s="292"/>
      <c r="BCN85" s="292"/>
      <c r="BCO85" s="292"/>
      <c r="BCP85" s="292"/>
      <c r="BCQ85" s="292"/>
      <c r="BCR85" s="292"/>
      <c r="BCS85" s="292"/>
      <c r="BCT85" s="292"/>
      <c r="BCU85" s="292"/>
      <c r="BCV85" s="292"/>
      <c r="BCW85" s="292"/>
      <c r="BCX85" s="292"/>
      <c r="BCY85" s="292"/>
      <c r="BCZ85" s="292"/>
      <c r="BDA85" s="292"/>
      <c r="BDB85" s="292"/>
      <c r="BDC85" s="292"/>
      <c r="BDD85" s="292"/>
      <c r="BDE85" s="292"/>
      <c r="BDF85" s="292"/>
      <c r="BDG85" s="292"/>
      <c r="BDH85" s="292"/>
      <c r="BDI85" s="292"/>
      <c r="BDJ85" s="292"/>
      <c r="BDK85" s="292"/>
      <c r="BDL85" s="292"/>
      <c r="BDM85" s="292"/>
      <c r="BDN85" s="292"/>
      <c r="BDO85" s="292"/>
      <c r="BDP85" s="292"/>
      <c r="BDQ85" s="292"/>
      <c r="BDR85" s="292"/>
      <c r="BDS85" s="292"/>
      <c r="BDT85" s="292"/>
      <c r="BDU85" s="292"/>
      <c r="BDV85" s="292"/>
      <c r="BDW85" s="292"/>
      <c r="BDX85" s="292"/>
      <c r="BDY85" s="292"/>
      <c r="BDZ85" s="292"/>
      <c r="BEA85" s="292"/>
      <c r="BEB85" s="292"/>
      <c r="BEC85" s="292"/>
      <c r="BED85" s="292"/>
      <c r="BEE85" s="292"/>
      <c r="BEF85" s="292"/>
      <c r="BEG85" s="292"/>
      <c r="BEH85" s="292"/>
      <c r="BEI85" s="292"/>
      <c r="BEJ85" s="292"/>
      <c r="BEK85" s="292"/>
      <c r="BEL85" s="292"/>
      <c r="BEM85" s="292"/>
      <c r="BEN85" s="292"/>
      <c r="BEO85" s="292"/>
      <c r="BEP85" s="292"/>
      <c r="BEQ85" s="292"/>
      <c r="BER85" s="292"/>
      <c r="BES85" s="292"/>
      <c r="BET85" s="292"/>
      <c r="BEU85" s="292"/>
      <c r="BEV85" s="292"/>
      <c r="BEW85" s="292"/>
      <c r="BEX85" s="292"/>
      <c r="BEY85" s="292"/>
      <c r="BEZ85" s="292"/>
      <c r="BFA85" s="292"/>
      <c r="BFB85" s="292"/>
      <c r="BFC85" s="292"/>
      <c r="BFD85" s="292"/>
      <c r="BFE85" s="292"/>
      <c r="BFF85" s="292"/>
      <c r="BFG85" s="292"/>
      <c r="BFH85" s="292"/>
      <c r="BFI85" s="292"/>
      <c r="BFJ85" s="292"/>
      <c r="BFK85" s="292"/>
      <c r="BFL85" s="292"/>
      <c r="BFM85" s="292"/>
      <c r="BFN85" s="292"/>
      <c r="BFO85" s="292"/>
      <c r="BFP85" s="292"/>
      <c r="BFQ85" s="292"/>
      <c r="BFR85" s="292"/>
      <c r="BFS85" s="292"/>
      <c r="BFT85" s="292"/>
      <c r="BFU85" s="292"/>
      <c r="BFV85" s="292"/>
      <c r="BFW85" s="292"/>
      <c r="BFX85" s="292"/>
      <c r="BFY85" s="292"/>
      <c r="BFZ85" s="292"/>
      <c r="BGA85" s="292"/>
      <c r="BGB85" s="292"/>
      <c r="BGC85" s="292"/>
      <c r="BGD85" s="292"/>
      <c r="BGE85" s="292"/>
      <c r="BGF85" s="292"/>
      <c r="BGG85" s="292"/>
      <c r="BGH85" s="292"/>
      <c r="BGI85" s="292"/>
      <c r="BGJ85" s="292"/>
      <c r="BGK85" s="292"/>
      <c r="BGL85" s="292"/>
      <c r="BGM85" s="292"/>
      <c r="BGN85" s="292"/>
      <c r="BGO85" s="292"/>
      <c r="BGP85" s="292"/>
      <c r="BGQ85" s="292"/>
      <c r="BGR85" s="292"/>
      <c r="BGS85" s="292"/>
      <c r="BGT85" s="292"/>
      <c r="BGU85" s="292"/>
      <c r="BGV85" s="292"/>
      <c r="BGW85" s="292"/>
      <c r="BGX85" s="292"/>
      <c r="BGY85" s="292"/>
      <c r="BGZ85" s="292"/>
      <c r="BHA85" s="292"/>
      <c r="BHB85" s="292"/>
      <c r="BHC85" s="292"/>
      <c r="BHD85" s="292"/>
      <c r="BHE85" s="292"/>
      <c r="BHF85" s="292"/>
      <c r="BHG85" s="292"/>
      <c r="BHH85" s="292"/>
      <c r="BHI85" s="292"/>
      <c r="BHJ85" s="292"/>
      <c r="BHK85" s="292"/>
      <c r="BHL85" s="292"/>
      <c r="BHM85" s="292"/>
      <c r="BHN85" s="292"/>
      <c r="BHO85" s="292"/>
      <c r="BHP85" s="292"/>
      <c r="BHQ85" s="292"/>
      <c r="BHR85" s="292"/>
      <c r="BHS85" s="292"/>
      <c r="BHT85" s="292"/>
      <c r="BHU85" s="292"/>
      <c r="BHV85" s="292"/>
      <c r="BHW85" s="292"/>
      <c r="BHX85" s="292"/>
      <c r="BHY85" s="292"/>
      <c r="BHZ85" s="292"/>
      <c r="BIA85" s="292"/>
      <c r="BIB85" s="292"/>
      <c r="BIC85" s="292"/>
      <c r="BID85" s="292"/>
      <c r="BIE85" s="292"/>
      <c r="BIF85" s="292"/>
      <c r="BIG85" s="292"/>
      <c r="BIH85" s="292"/>
      <c r="BII85" s="292"/>
      <c r="BIJ85" s="292"/>
      <c r="BIK85" s="292"/>
      <c r="BIL85" s="292"/>
      <c r="BIM85" s="292"/>
      <c r="BIN85" s="292"/>
      <c r="BIO85" s="292"/>
      <c r="BIP85" s="292"/>
      <c r="BIQ85" s="292"/>
      <c r="BIR85" s="292"/>
      <c r="BIS85" s="292"/>
      <c r="BIT85" s="292"/>
      <c r="BIU85" s="292"/>
      <c r="BIV85" s="292"/>
      <c r="BIW85" s="292"/>
      <c r="BIX85" s="292"/>
      <c r="BIY85" s="292"/>
      <c r="BIZ85" s="292"/>
      <c r="BJA85" s="292"/>
      <c r="BJB85" s="292"/>
      <c r="BJC85" s="292"/>
      <c r="BJD85" s="292"/>
      <c r="BJE85" s="292"/>
      <c r="BJF85" s="292"/>
      <c r="BJG85" s="292"/>
      <c r="BJH85" s="292"/>
      <c r="BJI85" s="292"/>
      <c r="BJJ85" s="292"/>
      <c r="BJK85" s="292"/>
      <c r="BJL85" s="292"/>
      <c r="BJM85" s="292"/>
      <c r="BJN85" s="292"/>
      <c r="BJO85" s="292"/>
      <c r="BJP85" s="292"/>
      <c r="BJQ85" s="292"/>
      <c r="BJR85" s="292"/>
      <c r="BJS85" s="292"/>
      <c r="BJT85" s="292"/>
      <c r="BJU85" s="292"/>
      <c r="BJV85" s="292"/>
      <c r="BJW85" s="292"/>
      <c r="BJX85" s="292"/>
      <c r="BJY85" s="292"/>
      <c r="BJZ85" s="292"/>
      <c r="BKA85" s="292"/>
      <c r="BKB85" s="292"/>
      <c r="BKC85" s="292"/>
      <c r="BKD85" s="292"/>
      <c r="BKE85" s="292"/>
      <c r="BKF85" s="292"/>
      <c r="BKG85" s="292"/>
      <c r="BKH85" s="292"/>
      <c r="BKI85" s="292"/>
      <c r="BKJ85" s="292"/>
      <c r="BKK85" s="292"/>
      <c r="BKL85" s="292"/>
      <c r="BKM85" s="292"/>
      <c r="BKN85" s="292"/>
      <c r="BKO85" s="292"/>
      <c r="BKP85" s="292"/>
      <c r="BKQ85" s="292"/>
      <c r="BKR85" s="292"/>
      <c r="BKS85" s="292"/>
      <c r="BKT85" s="292"/>
      <c r="BKU85" s="292"/>
      <c r="BKV85" s="292"/>
      <c r="BKW85" s="292"/>
      <c r="BKX85" s="292"/>
      <c r="BKY85" s="292"/>
      <c r="BKZ85" s="292"/>
      <c r="BLA85" s="292"/>
      <c r="BLB85" s="292"/>
      <c r="BLC85" s="292"/>
      <c r="BLD85" s="292"/>
      <c r="BLE85" s="292"/>
      <c r="BLF85" s="292"/>
      <c r="BLG85" s="292"/>
      <c r="BLH85" s="292"/>
      <c r="BLI85" s="292"/>
      <c r="BLJ85" s="292"/>
      <c r="BLK85" s="292"/>
      <c r="BLL85" s="292"/>
      <c r="BLM85" s="292"/>
      <c r="BLN85" s="292"/>
      <c r="BLO85" s="292"/>
      <c r="BLP85" s="292"/>
      <c r="BLQ85" s="292"/>
      <c r="BLR85" s="292"/>
      <c r="BLS85" s="292"/>
      <c r="BLT85" s="292"/>
      <c r="BLU85" s="292"/>
      <c r="BLV85" s="292"/>
      <c r="BLW85" s="292"/>
      <c r="BLX85" s="292"/>
      <c r="BLY85" s="292"/>
      <c r="BLZ85" s="292"/>
      <c r="BMA85" s="292"/>
      <c r="BMB85" s="292"/>
      <c r="BMC85" s="292"/>
      <c r="BMD85" s="292"/>
      <c r="BME85" s="292"/>
      <c r="BMF85" s="292"/>
      <c r="BMG85" s="292"/>
      <c r="BMH85" s="292"/>
      <c r="BMI85" s="292"/>
      <c r="BMJ85" s="292"/>
      <c r="BMK85" s="292"/>
      <c r="BML85" s="292"/>
      <c r="BMM85" s="292"/>
      <c r="BMN85" s="292"/>
      <c r="BMO85" s="292"/>
      <c r="BMP85" s="292"/>
      <c r="BMQ85" s="292"/>
      <c r="BMR85" s="292"/>
      <c r="BMS85" s="292"/>
      <c r="BMT85" s="292"/>
      <c r="BMU85" s="292"/>
      <c r="BMV85" s="292"/>
      <c r="BMW85" s="292"/>
      <c r="BMX85" s="292"/>
      <c r="BMY85" s="292"/>
      <c r="BMZ85" s="292"/>
      <c r="BNA85" s="292"/>
      <c r="BNB85" s="292"/>
      <c r="BNC85" s="292"/>
      <c r="BND85" s="292"/>
      <c r="BNE85" s="292"/>
      <c r="BNF85" s="292"/>
      <c r="BNG85" s="292"/>
      <c r="BNH85" s="292"/>
      <c r="BNI85" s="292"/>
      <c r="BNJ85" s="292"/>
      <c r="BNK85" s="292"/>
      <c r="BNL85" s="292"/>
      <c r="BNM85" s="292"/>
      <c r="BNN85" s="292"/>
      <c r="BNO85" s="292"/>
      <c r="BNP85" s="292"/>
      <c r="BNQ85" s="292"/>
      <c r="BNR85" s="292"/>
      <c r="BNS85" s="292"/>
      <c r="BNT85" s="292"/>
      <c r="BNU85" s="292"/>
      <c r="BNV85" s="292"/>
      <c r="BNW85" s="292"/>
      <c r="BNX85" s="292"/>
      <c r="BNY85" s="292"/>
      <c r="BNZ85" s="292"/>
      <c r="BOA85" s="292"/>
      <c r="BOB85" s="292"/>
      <c r="BOC85" s="292"/>
      <c r="BOD85" s="292"/>
      <c r="BOE85" s="292"/>
      <c r="BOF85" s="292"/>
      <c r="BOG85" s="292"/>
      <c r="BOH85" s="292"/>
      <c r="BOI85" s="292"/>
      <c r="BOJ85" s="292"/>
      <c r="BOK85" s="292"/>
      <c r="BOL85" s="292"/>
      <c r="BOM85" s="292"/>
      <c r="BON85" s="292"/>
      <c r="BOO85" s="292"/>
      <c r="BOP85" s="292"/>
      <c r="BOQ85" s="292"/>
      <c r="BOR85" s="292"/>
      <c r="BOS85" s="292"/>
      <c r="BOT85" s="292"/>
      <c r="BOU85" s="292"/>
      <c r="BOV85" s="292"/>
      <c r="BOW85" s="292"/>
      <c r="BOX85" s="292"/>
      <c r="BOY85" s="292"/>
      <c r="BOZ85" s="292"/>
      <c r="BPA85" s="292"/>
      <c r="BPB85" s="292"/>
      <c r="BPC85" s="292"/>
      <c r="BPD85" s="292"/>
      <c r="BPE85" s="292"/>
      <c r="BPF85" s="292"/>
      <c r="BPG85" s="292"/>
      <c r="BPH85" s="292"/>
      <c r="BPI85" s="292"/>
      <c r="BPJ85" s="292"/>
      <c r="BPK85" s="292"/>
      <c r="BPL85" s="292"/>
      <c r="BPM85" s="292"/>
      <c r="BPN85" s="292"/>
      <c r="BPO85" s="292"/>
      <c r="BPP85" s="292"/>
      <c r="BPQ85" s="292"/>
      <c r="BPR85" s="292"/>
      <c r="BPS85" s="292"/>
      <c r="BPT85" s="292"/>
      <c r="BPU85" s="292"/>
      <c r="BPV85" s="292"/>
      <c r="BPW85" s="292"/>
      <c r="BPX85" s="292"/>
      <c r="BPY85" s="292"/>
      <c r="BPZ85" s="292"/>
      <c r="BQA85" s="292"/>
      <c r="BQB85" s="292"/>
      <c r="BQC85" s="292"/>
      <c r="BQD85" s="292"/>
      <c r="BQE85" s="292"/>
      <c r="BQF85" s="292"/>
      <c r="BQG85" s="292"/>
      <c r="BQH85" s="292"/>
      <c r="BQI85" s="292"/>
      <c r="BQJ85" s="292"/>
      <c r="BQK85" s="292"/>
      <c r="BQL85" s="292"/>
      <c r="BQM85" s="292"/>
      <c r="BQN85" s="292"/>
      <c r="BQO85" s="292"/>
      <c r="BQP85" s="292"/>
      <c r="BQQ85" s="292"/>
      <c r="BQR85" s="292"/>
      <c r="BQS85" s="292"/>
      <c r="BQT85" s="292"/>
      <c r="BQU85" s="292"/>
      <c r="BQV85" s="292"/>
      <c r="BQW85" s="292"/>
      <c r="BQX85" s="292"/>
      <c r="BQY85" s="292"/>
      <c r="BQZ85" s="292"/>
      <c r="BRA85" s="292"/>
      <c r="BRB85" s="292"/>
      <c r="BRC85" s="292"/>
      <c r="BRD85" s="292"/>
      <c r="BRE85" s="292"/>
      <c r="BRF85" s="292"/>
      <c r="BRG85" s="292"/>
      <c r="BRH85" s="292"/>
      <c r="BRI85" s="292"/>
      <c r="BRJ85" s="292"/>
      <c r="BRK85" s="292"/>
      <c r="BRL85" s="292"/>
      <c r="BRM85" s="292"/>
      <c r="BRN85" s="292"/>
      <c r="BRO85" s="292"/>
      <c r="BRP85" s="292"/>
      <c r="BRQ85" s="292"/>
      <c r="BRR85" s="292"/>
      <c r="BRS85" s="292"/>
      <c r="BRT85" s="292"/>
      <c r="BRU85" s="292"/>
      <c r="BRV85" s="292"/>
      <c r="BRW85" s="292"/>
      <c r="BRX85" s="292"/>
      <c r="BRY85" s="292"/>
      <c r="BRZ85" s="292"/>
      <c r="BSA85" s="292"/>
      <c r="BSB85" s="292"/>
      <c r="BSC85" s="292"/>
      <c r="BSD85" s="292"/>
      <c r="BSE85" s="292"/>
      <c r="BSF85" s="292"/>
      <c r="BSG85" s="292"/>
      <c r="BSH85" s="292"/>
      <c r="BSI85" s="292"/>
      <c r="BSJ85" s="292"/>
      <c r="BSK85" s="292"/>
      <c r="BSL85" s="292"/>
      <c r="BSM85" s="292"/>
      <c r="BSN85" s="292"/>
      <c r="BSO85" s="292"/>
      <c r="BSP85" s="292"/>
      <c r="BSQ85" s="292"/>
      <c r="BSR85" s="292"/>
      <c r="BSS85" s="292"/>
      <c r="BST85" s="292"/>
      <c r="BSU85" s="292"/>
      <c r="BSV85" s="292"/>
      <c r="BSW85" s="292"/>
      <c r="BSX85" s="292"/>
      <c r="BSY85" s="292"/>
      <c r="BSZ85" s="292"/>
      <c r="BTA85" s="292"/>
      <c r="BTB85" s="292"/>
      <c r="BTC85" s="292"/>
      <c r="BTD85" s="292"/>
      <c r="BTE85" s="292"/>
      <c r="BTF85" s="292"/>
      <c r="BTG85" s="292"/>
      <c r="BTH85" s="292"/>
      <c r="BTI85" s="292"/>
      <c r="BTJ85" s="292"/>
      <c r="BTK85" s="292"/>
      <c r="BTL85" s="292"/>
      <c r="BTM85" s="292"/>
      <c r="BTN85" s="292"/>
      <c r="BTO85" s="292"/>
      <c r="BTP85" s="292"/>
      <c r="BTQ85" s="292"/>
      <c r="BTR85" s="292"/>
      <c r="BTS85" s="292"/>
      <c r="BTT85" s="292"/>
      <c r="BTU85" s="292"/>
      <c r="BTV85" s="292"/>
      <c r="BTW85" s="292"/>
      <c r="BTX85" s="292"/>
      <c r="BTY85" s="292"/>
      <c r="BTZ85" s="292"/>
      <c r="BUA85" s="292"/>
      <c r="BUB85" s="292"/>
      <c r="BUC85" s="292"/>
      <c r="BUD85" s="292"/>
      <c r="BUE85" s="292"/>
      <c r="BUF85" s="292"/>
      <c r="BUG85" s="292"/>
      <c r="BUH85" s="292"/>
      <c r="BUI85" s="292"/>
      <c r="BUJ85" s="292"/>
      <c r="BUK85" s="292"/>
      <c r="BUL85" s="292"/>
      <c r="BUM85" s="292"/>
      <c r="BUN85" s="292"/>
      <c r="BUO85" s="292"/>
      <c r="BUP85" s="292"/>
      <c r="BUQ85" s="292"/>
      <c r="BUR85" s="292"/>
      <c r="BUS85" s="292"/>
      <c r="BUT85" s="292"/>
      <c r="BUU85" s="292"/>
      <c r="BUV85" s="292"/>
      <c r="BUW85" s="292"/>
      <c r="BUX85" s="292"/>
      <c r="BUY85" s="292"/>
      <c r="BUZ85" s="292"/>
      <c r="BVA85" s="292"/>
      <c r="BVB85" s="292"/>
      <c r="BVC85" s="292"/>
      <c r="BVD85" s="292"/>
      <c r="BVE85" s="292"/>
      <c r="BVF85" s="292"/>
      <c r="BVG85" s="292"/>
      <c r="BVH85" s="292"/>
      <c r="BVI85" s="292"/>
      <c r="BVJ85" s="292"/>
      <c r="BVK85" s="292"/>
      <c r="BVL85" s="292"/>
      <c r="BVM85" s="292"/>
      <c r="BVN85" s="292"/>
      <c r="BVO85" s="292"/>
      <c r="BVP85" s="292"/>
      <c r="BVQ85" s="292"/>
      <c r="BVR85" s="292"/>
      <c r="BVS85" s="292"/>
      <c r="BVT85" s="292"/>
      <c r="BVU85" s="292"/>
      <c r="BVV85" s="292"/>
      <c r="BVW85" s="292"/>
      <c r="BVX85" s="292"/>
      <c r="BVY85" s="292"/>
      <c r="BVZ85" s="292"/>
      <c r="BWA85" s="292"/>
      <c r="BWB85" s="292"/>
      <c r="BWC85" s="292"/>
      <c r="BWD85" s="292"/>
      <c r="BWE85" s="292"/>
      <c r="BWF85" s="292"/>
      <c r="BWG85" s="292"/>
      <c r="BWH85" s="292"/>
      <c r="BWI85" s="292"/>
      <c r="BWJ85" s="292"/>
      <c r="BWK85" s="292"/>
      <c r="BWL85" s="292"/>
      <c r="BWM85" s="292"/>
      <c r="BWN85" s="292"/>
      <c r="BWO85" s="292"/>
      <c r="BWP85" s="292"/>
      <c r="BWQ85" s="292"/>
      <c r="BWR85" s="292"/>
      <c r="BWS85" s="292"/>
      <c r="BWT85" s="292"/>
      <c r="BWU85" s="292"/>
      <c r="BWV85" s="292"/>
      <c r="BWW85" s="292"/>
      <c r="BWX85" s="292"/>
      <c r="BWY85" s="292"/>
      <c r="BWZ85" s="292"/>
      <c r="BXA85" s="292"/>
      <c r="BXB85" s="292"/>
      <c r="BXC85" s="292"/>
      <c r="BXD85" s="292"/>
      <c r="BXE85" s="292"/>
      <c r="BXF85" s="292"/>
      <c r="BXG85" s="292"/>
      <c r="BXH85" s="292"/>
      <c r="BXI85" s="292"/>
      <c r="BXJ85" s="292"/>
      <c r="BXK85" s="292"/>
      <c r="BXL85" s="292"/>
      <c r="BXM85" s="292"/>
      <c r="BXN85" s="292"/>
      <c r="BXO85" s="292"/>
      <c r="BXP85" s="292"/>
      <c r="BXQ85" s="292"/>
      <c r="BXR85" s="292"/>
      <c r="BXS85" s="292"/>
      <c r="BXT85" s="292"/>
      <c r="BXU85" s="292"/>
      <c r="BXV85" s="292"/>
      <c r="BXW85" s="292"/>
      <c r="BXX85" s="292"/>
      <c r="BXY85" s="292"/>
      <c r="BXZ85" s="292"/>
      <c r="BYA85" s="292"/>
      <c r="BYB85" s="292"/>
      <c r="BYC85" s="292"/>
      <c r="BYD85" s="292"/>
      <c r="BYE85" s="292"/>
      <c r="BYF85" s="292"/>
      <c r="BYG85" s="292"/>
      <c r="BYH85" s="292"/>
      <c r="BYI85" s="292"/>
      <c r="BYJ85" s="292"/>
      <c r="BYK85" s="292"/>
      <c r="BYL85" s="292"/>
      <c r="BYM85" s="292"/>
      <c r="BYN85" s="292"/>
      <c r="BYO85" s="292"/>
      <c r="BYP85" s="292"/>
      <c r="BYQ85" s="292"/>
      <c r="BYR85" s="292"/>
      <c r="BYS85" s="292"/>
      <c r="BYT85" s="292"/>
      <c r="BYU85" s="292"/>
      <c r="BYV85" s="292"/>
      <c r="BYW85" s="292"/>
      <c r="BYX85" s="292"/>
      <c r="BYY85" s="292"/>
      <c r="BYZ85" s="292"/>
      <c r="BZA85" s="292"/>
      <c r="BZB85" s="292"/>
      <c r="BZC85" s="292"/>
      <c r="BZD85" s="292"/>
      <c r="BZE85" s="292"/>
      <c r="BZF85" s="292"/>
      <c r="BZG85" s="292"/>
      <c r="BZH85" s="292"/>
      <c r="BZI85" s="292"/>
      <c r="BZJ85" s="292"/>
      <c r="BZK85" s="292"/>
      <c r="BZL85" s="292"/>
      <c r="BZM85" s="292"/>
      <c r="BZN85" s="292"/>
      <c r="BZO85" s="292"/>
      <c r="BZP85" s="292"/>
      <c r="BZQ85" s="292"/>
      <c r="BZR85" s="292"/>
      <c r="BZS85" s="292"/>
      <c r="BZT85" s="292"/>
      <c r="BZU85" s="292"/>
      <c r="BZV85" s="292"/>
      <c r="BZW85" s="292"/>
      <c r="BZX85" s="292"/>
      <c r="BZY85" s="292"/>
      <c r="BZZ85" s="292"/>
      <c r="CAA85" s="292"/>
      <c r="CAB85" s="292"/>
      <c r="CAC85" s="292"/>
      <c r="CAD85" s="292"/>
      <c r="CAE85" s="292"/>
      <c r="CAF85" s="292"/>
      <c r="CAG85" s="292"/>
      <c r="CAH85" s="292"/>
      <c r="CAI85" s="292"/>
      <c r="CAJ85" s="292"/>
      <c r="CAK85" s="292"/>
      <c r="CAL85" s="292"/>
      <c r="CAM85" s="292"/>
      <c r="CAN85" s="292"/>
      <c r="CAO85" s="292"/>
      <c r="CAP85" s="292"/>
      <c r="CAQ85" s="292"/>
      <c r="CAR85" s="292"/>
      <c r="CAS85" s="292"/>
      <c r="CAT85" s="292"/>
      <c r="CAU85" s="292"/>
      <c r="CAV85" s="292"/>
      <c r="CAW85" s="292"/>
      <c r="CAX85" s="292"/>
      <c r="CAY85" s="292"/>
      <c r="CAZ85" s="292"/>
      <c r="CBA85" s="292"/>
      <c r="CBB85" s="292"/>
      <c r="CBC85" s="292"/>
      <c r="CBD85" s="292"/>
      <c r="CBE85" s="292"/>
      <c r="CBF85" s="292"/>
      <c r="CBG85" s="292"/>
      <c r="CBH85" s="292"/>
      <c r="CBI85" s="292"/>
      <c r="CBJ85" s="292"/>
      <c r="CBK85" s="292"/>
      <c r="CBL85" s="292"/>
      <c r="CBM85" s="292"/>
      <c r="CBN85" s="292"/>
      <c r="CBO85" s="292"/>
      <c r="CBP85" s="292"/>
      <c r="CBQ85" s="292"/>
      <c r="CBR85" s="292"/>
      <c r="CBS85" s="292"/>
      <c r="CBT85" s="292"/>
      <c r="CBU85" s="292"/>
      <c r="CBV85" s="292"/>
      <c r="CBW85" s="292"/>
      <c r="CBX85" s="292"/>
      <c r="CBY85" s="292"/>
      <c r="CBZ85" s="292"/>
      <c r="CCA85" s="292"/>
      <c r="CCB85" s="292"/>
      <c r="CCC85" s="292"/>
      <c r="CCD85" s="292"/>
      <c r="CCE85" s="292"/>
      <c r="CCF85" s="292"/>
      <c r="CCG85" s="292"/>
      <c r="CCH85" s="292"/>
      <c r="CCI85" s="292"/>
      <c r="CCJ85" s="292"/>
      <c r="CCK85" s="292"/>
      <c r="CCL85" s="292"/>
      <c r="CCM85" s="292"/>
      <c r="CCN85" s="292"/>
      <c r="CCO85" s="292"/>
      <c r="CCP85" s="292"/>
      <c r="CCQ85" s="292"/>
      <c r="CCR85" s="292"/>
      <c r="CCS85" s="292"/>
      <c r="CCT85" s="292"/>
      <c r="CCU85" s="292"/>
      <c r="CCV85" s="292"/>
      <c r="CCW85" s="292"/>
      <c r="CCX85" s="292"/>
      <c r="CCY85" s="292"/>
      <c r="CCZ85" s="292"/>
      <c r="CDA85" s="292"/>
      <c r="CDB85" s="292"/>
      <c r="CDC85" s="292"/>
      <c r="CDD85" s="292"/>
      <c r="CDE85" s="292"/>
      <c r="CDF85" s="292"/>
      <c r="CDG85" s="292"/>
      <c r="CDH85" s="292"/>
      <c r="CDI85" s="292"/>
      <c r="CDJ85" s="292"/>
      <c r="CDK85" s="292"/>
      <c r="CDL85" s="292"/>
      <c r="CDM85" s="292"/>
      <c r="CDN85" s="292"/>
      <c r="CDO85" s="292"/>
      <c r="CDP85" s="292"/>
      <c r="CDQ85" s="292"/>
      <c r="CDR85" s="292"/>
      <c r="CDS85" s="292"/>
      <c r="CDT85" s="292"/>
      <c r="CDU85" s="292"/>
      <c r="CDV85" s="292"/>
      <c r="CDW85" s="292"/>
      <c r="CDX85" s="292"/>
      <c r="CDY85" s="292"/>
      <c r="CDZ85" s="292"/>
      <c r="CEA85" s="292"/>
      <c r="CEB85" s="292"/>
      <c r="CEC85" s="292"/>
      <c r="CED85" s="292"/>
      <c r="CEE85" s="292"/>
      <c r="CEF85" s="292"/>
      <c r="CEG85" s="292"/>
      <c r="CEH85" s="292"/>
      <c r="CEI85" s="292"/>
      <c r="CEJ85" s="292"/>
      <c r="CEK85" s="292"/>
      <c r="CEL85" s="292"/>
      <c r="CEM85" s="292"/>
      <c r="CEN85" s="292"/>
      <c r="CEO85" s="292"/>
      <c r="CEP85" s="292"/>
      <c r="CEQ85" s="292"/>
      <c r="CER85" s="292"/>
      <c r="CES85" s="292"/>
      <c r="CET85" s="292"/>
      <c r="CEU85" s="292"/>
      <c r="CEV85" s="292"/>
      <c r="CEW85" s="292"/>
      <c r="CEX85" s="292"/>
      <c r="CEY85" s="292"/>
      <c r="CEZ85" s="292"/>
      <c r="CFA85" s="292"/>
      <c r="CFB85" s="292"/>
      <c r="CFC85" s="292"/>
      <c r="CFD85" s="292"/>
      <c r="CFE85" s="292"/>
      <c r="CFF85" s="292"/>
      <c r="CFG85" s="292"/>
      <c r="CFH85" s="292"/>
      <c r="CFI85" s="292"/>
      <c r="CFJ85" s="292"/>
      <c r="CFK85" s="292"/>
      <c r="CFL85" s="292"/>
      <c r="CFM85" s="292"/>
      <c r="CFN85" s="292"/>
      <c r="CFO85" s="292"/>
      <c r="CFP85" s="292"/>
      <c r="CFQ85" s="292"/>
      <c r="CFR85" s="292"/>
      <c r="CFS85" s="292"/>
      <c r="CFT85" s="292"/>
      <c r="CFU85" s="292"/>
      <c r="CFV85" s="292"/>
      <c r="CFW85" s="292"/>
      <c r="CFX85" s="292"/>
      <c r="CFY85" s="292"/>
      <c r="CFZ85" s="292"/>
      <c r="CGA85" s="292"/>
      <c r="CGB85" s="292"/>
      <c r="CGC85" s="292"/>
      <c r="CGD85" s="292"/>
      <c r="CGE85" s="292"/>
      <c r="CGF85" s="292"/>
      <c r="CGG85" s="292"/>
      <c r="CGH85" s="292"/>
      <c r="CGI85" s="292"/>
      <c r="CGJ85" s="292"/>
      <c r="CGK85" s="292"/>
      <c r="CGL85" s="292"/>
      <c r="CGM85" s="292"/>
      <c r="CGN85" s="292"/>
      <c r="CGO85" s="292"/>
      <c r="CGP85" s="292"/>
      <c r="CGQ85" s="292"/>
      <c r="CGR85" s="292"/>
      <c r="CGS85" s="292"/>
      <c r="CGT85" s="292"/>
      <c r="CGU85" s="292"/>
      <c r="CGV85" s="292"/>
      <c r="CGW85" s="292"/>
      <c r="CGX85" s="292"/>
      <c r="CGY85" s="292"/>
      <c r="CGZ85" s="292"/>
      <c r="CHA85" s="292"/>
      <c r="CHB85" s="292"/>
      <c r="CHC85" s="292"/>
      <c r="CHD85" s="292"/>
      <c r="CHE85" s="292"/>
      <c r="CHF85" s="292"/>
      <c r="CHG85" s="292"/>
      <c r="CHH85" s="292"/>
      <c r="CHI85" s="292"/>
      <c r="CHJ85" s="292"/>
      <c r="CHK85" s="292"/>
      <c r="CHL85" s="292"/>
      <c r="CHM85" s="292"/>
      <c r="CHN85" s="292"/>
      <c r="CHO85" s="292"/>
      <c r="CHP85" s="292"/>
      <c r="CHQ85" s="292"/>
      <c r="CHR85" s="292"/>
      <c r="CHS85" s="292"/>
      <c r="CHT85" s="292"/>
      <c r="CHU85" s="292"/>
      <c r="CHV85" s="292"/>
      <c r="CHW85" s="292"/>
      <c r="CHX85" s="292"/>
      <c r="CHY85" s="292"/>
      <c r="CHZ85" s="292"/>
      <c r="CIA85" s="292"/>
      <c r="CIB85" s="292"/>
      <c r="CIC85" s="292"/>
      <c r="CID85" s="292"/>
      <c r="CIE85" s="292"/>
      <c r="CIF85" s="292"/>
      <c r="CIG85" s="292"/>
      <c r="CIH85" s="292"/>
      <c r="CII85" s="292"/>
      <c r="CIJ85" s="292"/>
      <c r="CIK85" s="292"/>
      <c r="CIL85" s="292"/>
      <c r="CIM85" s="292"/>
      <c r="CIN85" s="292"/>
      <c r="CIO85" s="292"/>
      <c r="CIP85" s="292"/>
      <c r="CIQ85" s="292"/>
      <c r="CIR85" s="292"/>
      <c r="CIS85" s="292"/>
      <c r="CIT85" s="292"/>
      <c r="CIU85" s="292"/>
      <c r="CIV85" s="292"/>
      <c r="CIW85" s="292"/>
      <c r="CIX85" s="292"/>
      <c r="CIY85" s="292"/>
      <c r="CIZ85" s="292"/>
      <c r="CJA85" s="292"/>
      <c r="CJB85" s="292"/>
      <c r="CJC85" s="292"/>
      <c r="CJD85" s="292"/>
      <c r="CJE85" s="292"/>
      <c r="CJF85" s="292"/>
      <c r="CJG85" s="292"/>
      <c r="CJH85" s="292"/>
      <c r="CJI85" s="292"/>
      <c r="CJJ85" s="292"/>
      <c r="CJK85" s="292"/>
      <c r="CJL85" s="292"/>
      <c r="CJM85" s="292"/>
      <c r="CJN85" s="292"/>
      <c r="CJO85" s="292"/>
      <c r="CJP85" s="292"/>
      <c r="CJQ85" s="292"/>
      <c r="CJR85" s="292"/>
      <c r="CJS85" s="292"/>
      <c r="CJT85" s="292"/>
      <c r="CJU85" s="292"/>
      <c r="CJV85" s="292"/>
      <c r="CJW85" s="292"/>
      <c r="CJX85" s="292"/>
      <c r="CJY85" s="292"/>
      <c r="CJZ85" s="292"/>
      <c r="CKA85" s="292"/>
      <c r="CKB85" s="292"/>
      <c r="CKC85" s="292"/>
      <c r="CKD85" s="292"/>
      <c r="CKE85" s="292"/>
      <c r="CKF85" s="292"/>
      <c r="CKG85" s="292"/>
      <c r="CKH85" s="292"/>
      <c r="CKI85" s="292"/>
      <c r="CKJ85" s="292"/>
      <c r="CKK85" s="292"/>
      <c r="CKL85" s="292"/>
      <c r="CKM85" s="292"/>
      <c r="CKN85" s="292"/>
      <c r="CKO85" s="292"/>
      <c r="CKP85" s="292"/>
      <c r="CKQ85" s="292"/>
      <c r="CKR85" s="292"/>
      <c r="CKS85" s="292"/>
      <c r="CKT85" s="292"/>
      <c r="CKU85" s="292"/>
      <c r="CKV85" s="292"/>
      <c r="CKW85" s="292"/>
      <c r="CKX85" s="292"/>
      <c r="CKY85" s="292"/>
      <c r="CKZ85" s="292"/>
      <c r="CLA85" s="292"/>
      <c r="CLB85" s="292"/>
      <c r="CLC85" s="292"/>
      <c r="CLD85" s="292"/>
      <c r="CLE85" s="292"/>
      <c r="CLF85" s="292"/>
      <c r="CLG85" s="292"/>
      <c r="CLH85" s="292"/>
      <c r="CLI85" s="292"/>
      <c r="CLJ85" s="292"/>
      <c r="CLK85" s="292"/>
      <c r="CLL85" s="292"/>
      <c r="CLM85" s="292"/>
      <c r="CLN85" s="292"/>
      <c r="CLO85" s="292"/>
      <c r="CLP85" s="292"/>
      <c r="CLQ85" s="292"/>
      <c r="CLR85" s="292"/>
      <c r="CLS85" s="292"/>
      <c r="CLT85" s="292"/>
      <c r="CLU85" s="292"/>
      <c r="CLV85" s="292"/>
      <c r="CLW85" s="292"/>
      <c r="CLX85" s="292"/>
      <c r="CLY85" s="292"/>
      <c r="CLZ85" s="292"/>
      <c r="CMA85" s="292"/>
      <c r="CMB85" s="292"/>
      <c r="CMC85" s="292"/>
      <c r="CMD85" s="292"/>
      <c r="CME85" s="292"/>
      <c r="CMF85" s="292"/>
      <c r="CMG85" s="292"/>
      <c r="CMH85" s="292"/>
      <c r="CMI85" s="292"/>
      <c r="CMJ85" s="292"/>
      <c r="CMK85" s="292"/>
      <c r="CML85" s="292"/>
      <c r="CMM85" s="292"/>
      <c r="CMN85" s="292"/>
      <c r="CMO85" s="292"/>
      <c r="CMP85" s="292"/>
      <c r="CMQ85" s="292"/>
      <c r="CMR85" s="292"/>
      <c r="CMS85" s="292"/>
      <c r="CMT85" s="292"/>
      <c r="CMU85" s="292"/>
      <c r="CMV85" s="292"/>
      <c r="CMW85" s="292"/>
      <c r="CMX85" s="292"/>
      <c r="CMY85" s="292"/>
      <c r="CMZ85" s="292"/>
      <c r="CNA85" s="292"/>
      <c r="CNB85" s="292"/>
      <c r="CNC85" s="292"/>
      <c r="CND85" s="292"/>
      <c r="CNE85" s="292"/>
      <c r="CNF85" s="292"/>
      <c r="CNG85" s="292"/>
      <c r="CNH85" s="292"/>
      <c r="CNI85" s="292"/>
      <c r="CNJ85" s="292"/>
      <c r="CNK85" s="292"/>
      <c r="CNL85" s="292"/>
      <c r="CNM85" s="292"/>
      <c r="CNN85" s="292"/>
      <c r="CNO85" s="292"/>
      <c r="CNP85" s="292"/>
      <c r="CNQ85" s="292"/>
      <c r="CNR85" s="292"/>
      <c r="CNS85" s="292"/>
      <c r="CNT85" s="292"/>
      <c r="CNU85" s="292"/>
      <c r="CNV85" s="292"/>
      <c r="CNW85" s="292"/>
      <c r="CNX85" s="292"/>
      <c r="CNY85" s="292"/>
      <c r="CNZ85" s="292"/>
      <c r="COA85" s="292"/>
      <c r="COB85" s="292"/>
      <c r="COC85" s="292"/>
      <c r="COD85" s="292"/>
      <c r="COE85" s="292"/>
      <c r="COF85" s="292"/>
      <c r="COG85" s="292"/>
      <c r="COH85" s="292"/>
      <c r="COI85" s="292"/>
      <c r="COJ85" s="292"/>
      <c r="COK85" s="292"/>
      <c r="COL85" s="292"/>
      <c r="COM85" s="292"/>
      <c r="CON85" s="292"/>
      <c r="COO85" s="292"/>
      <c r="COP85" s="292"/>
      <c r="COQ85" s="292"/>
      <c r="COR85" s="292"/>
      <c r="COS85" s="292"/>
      <c r="COT85" s="292"/>
      <c r="COU85" s="292"/>
      <c r="COV85" s="292"/>
      <c r="COW85" s="292"/>
      <c r="COX85" s="292"/>
      <c r="COY85" s="292"/>
      <c r="COZ85" s="292"/>
      <c r="CPA85" s="292"/>
      <c r="CPB85" s="292"/>
      <c r="CPC85" s="292"/>
      <c r="CPD85" s="292"/>
      <c r="CPE85" s="292"/>
      <c r="CPF85" s="292"/>
      <c r="CPG85" s="292"/>
      <c r="CPH85" s="292"/>
      <c r="CPI85" s="292"/>
      <c r="CPJ85" s="292"/>
      <c r="CPK85" s="292"/>
      <c r="CPL85" s="292"/>
      <c r="CPM85" s="292"/>
      <c r="CPN85" s="292"/>
      <c r="CPO85" s="292"/>
      <c r="CPP85" s="292"/>
      <c r="CPQ85" s="292"/>
      <c r="CPR85" s="292"/>
      <c r="CPS85" s="292"/>
      <c r="CPT85" s="292"/>
      <c r="CPU85" s="292"/>
      <c r="CPV85" s="292"/>
      <c r="CPW85" s="292"/>
      <c r="CPX85" s="292"/>
      <c r="CPY85" s="292"/>
      <c r="CPZ85" s="292"/>
      <c r="CQA85" s="292"/>
      <c r="CQB85" s="292"/>
      <c r="CQC85" s="292"/>
      <c r="CQD85" s="292"/>
      <c r="CQE85" s="292"/>
      <c r="CQF85" s="292"/>
      <c r="CQG85" s="292"/>
      <c r="CQH85" s="292"/>
      <c r="CQI85" s="292"/>
      <c r="CQJ85" s="292"/>
      <c r="CQK85" s="292"/>
      <c r="CQL85" s="292"/>
      <c r="CQM85" s="292"/>
      <c r="CQN85" s="292"/>
      <c r="CQO85" s="292"/>
      <c r="CQP85" s="292"/>
      <c r="CQQ85" s="292"/>
      <c r="CQR85" s="292"/>
      <c r="CQS85" s="292"/>
      <c r="CQT85" s="292"/>
      <c r="CQU85" s="292"/>
      <c r="CQV85" s="292"/>
      <c r="CQW85" s="292"/>
      <c r="CQX85" s="292"/>
      <c r="CQY85" s="292"/>
      <c r="CQZ85" s="292"/>
      <c r="CRA85" s="292"/>
      <c r="CRB85" s="292"/>
      <c r="CRC85" s="292"/>
      <c r="CRD85" s="292"/>
      <c r="CRE85" s="292"/>
      <c r="CRF85" s="292"/>
      <c r="CRG85" s="292"/>
      <c r="CRH85" s="292"/>
      <c r="CRI85" s="292"/>
      <c r="CRJ85" s="292"/>
      <c r="CRK85" s="292"/>
      <c r="CRL85" s="292"/>
      <c r="CRM85" s="292"/>
      <c r="CRN85" s="292"/>
      <c r="CRO85" s="292"/>
      <c r="CRP85" s="292"/>
      <c r="CRQ85" s="292"/>
      <c r="CRR85" s="292"/>
      <c r="CRS85" s="292"/>
      <c r="CRT85" s="292"/>
      <c r="CRU85" s="292"/>
      <c r="CRV85" s="292"/>
      <c r="CRW85" s="292"/>
      <c r="CRX85" s="292"/>
      <c r="CRY85" s="292"/>
      <c r="CRZ85" s="292"/>
      <c r="CSA85" s="292"/>
      <c r="CSB85" s="292"/>
      <c r="CSC85" s="292"/>
      <c r="CSD85" s="292"/>
      <c r="CSE85" s="292"/>
      <c r="CSF85" s="292"/>
      <c r="CSG85" s="292"/>
      <c r="CSH85" s="292"/>
      <c r="CSI85" s="292"/>
      <c r="CSJ85" s="292"/>
      <c r="CSK85" s="292"/>
      <c r="CSL85" s="292"/>
      <c r="CSM85" s="292"/>
      <c r="CSN85" s="292"/>
      <c r="CSO85" s="292"/>
      <c r="CSP85" s="292"/>
      <c r="CSQ85" s="292"/>
      <c r="CSR85" s="292"/>
      <c r="CSS85" s="292"/>
      <c r="CST85" s="292"/>
      <c r="CSU85" s="292"/>
      <c r="CSV85" s="292"/>
      <c r="CSW85" s="292"/>
      <c r="CSX85" s="292"/>
      <c r="CSY85" s="292"/>
      <c r="CSZ85" s="292"/>
      <c r="CTA85" s="292"/>
      <c r="CTB85" s="292"/>
      <c r="CTC85" s="292"/>
      <c r="CTD85" s="292"/>
      <c r="CTE85" s="292"/>
      <c r="CTF85" s="292"/>
      <c r="CTG85" s="292"/>
      <c r="CTH85" s="292"/>
      <c r="CTI85" s="292"/>
      <c r="CTJ85" s="292"/>
      <c r="CTK85" s="292"/>
      <c r="CTL85" s="292"/>
      <c r="CTM85" s="292"/>
      <c r="CTN85" s="292"/>
      <c r="CTO85" s="292"/>
      <c r="CTP85" s="292"/>
      <c r="CTQ85" s="292"/>
      <c r="CTR85" s="292"/>
      <c r="CTS85" s="292"/>
      <c r="CTT85" s="292"/>
      <c r="CTU85" s="292"/>
      <c r="CTV85" s="292"/>
      <c r="CTW85" s="292"/>
      <c r="CTX85" s="292"/>
      <c r="CTY85" s="292"/>
      <c r="CTZ85" s="292"/>
      <c r="CUA85" s="292"/>
      <c r="CUB85" s="292"/>
      <c r="CUC85" s="292"/>
      <c r="CUD85" s="292"/>
      <c r="CUE85" s="292"/>
      <c r="CUF85" s="292"/>
      <c r="CUG85" s="292"/>
      <c r="CUH85" s="292"/>
      <c r="CUI85" s="292"/>
      <c r="CUJ85" s="292"/>
      <c r="CUK85" s="292"/>
      <c r="CUL85" s="292"/>
      <c r="CUM85" s="292"/>
      <c r="CUN85" s="292"/>
      <c r="CUO85" s="292"/>
      <c r="CUP85" s="292"/>
      <c r="CUQ85" s="292"/>
      <c r="CUR85" s="292"/>
      <c r="CUS85" s="292"/>
      <c r="CUT85" s="292"/>
      <c r="CUU85" s="292"/>
      <c r="CUV85" s="292"/>
      <c r="CUW85" s="292"/>
      <c r="CUX85" s="292"/>
      <c r="CUY85" s="292"/>
      <c r="CUZ85" s="292"/>
      <c r="CVA85" s="292"/>
      <c r="CVB85" s="292"/>
      <c r="CVC85" s="292"/>
      <c r="CVD85" s="292"/>
      <c r="CVE85" s="292"/>
      <c r="CVF85" s="292"/>
      <c r="CVG85" s="292"/>
      <c r="CVH85" s="292"/>
      <c r="CVI85" s="292"/>
      <c r="CVJ85" s="292"/>
      <c r="CVK85" s="292"/>
      <c r="CVL85" s="292"/>
      <c r="CVM85" s="292"/>
      <c r="CVN85" s="292"/>
      <c r="CVO85" s="292"/>
      <c r="CVP85" s="292"/>
      <c r="CVQ85" s="292"/>
      <c r="CVR85" s="292"/>
      <c r="CVS85" s="292"/>
      <c r="CVT85" s="292"/>
      <c r="CVU85" s="292"/>
      <c r="CVV85" s="292"/>
      <c r="CVW85" s="292"/>
      <c r="CVX85" s="292"/>
      <c r="CVY85" s="292"/>
      <c r="CVZ85" s="292"/>
      <c r="CWA85" s="292"/>
      <c r="CWB85" s="292"/>
      <c r="CWC85" s="292"/>
      <c r="CWD85" s="292"/>
      <c r="CWE85" s="292"/>
      <c r="CWF85" s="292"/>
      <c r="CWG85" s="292"/>
      <c r="CWH85" s="292"/>
      <c r="CWI85" s="292"/>
      <c r="CWJ85" s="292"/>
      <c r="CWK85" s="292"/>
      <c r="CWL85" s="292"/>
      <c r="CWM85" s="292"/>
      <c r="CWN85" s="292"/>
      <c r="CWO85" s="292"/>
      <c r="CWP85" s="292"/>
      <c r="CWQ85" s="292"/>
      <c r="CWR85" s="292"/>
      <c r="CWS85" s="292"/>
      <c r="CWT85" s="292"/>
      <c r="CWU85" s="292"/>
      <c r="CWV85" s="292"/>
      <c r="CWW85" s="292"/>
      <c r="CWX85" s="292"/>
      <c r="CWY85" s="292"/>
      <c r="CWZ85" s="292"/>
      <c r="CXA85" s="292"/>
      <c r="CXB85" s="292"/>
      <c r="CXC85" s="292"/>
      <c r="CXD85" s="292"/>
      <c r="CXE85" s="292"/>
      <c r="CXF85" s="292"/>
      <c r="CXG85" s="292"/>
      <c r="CXH85" s="292"/>
      <c r="CXI85" s="292"/>
      <c r="CXJ85" s="292"/>
      <c r="CXK85" s="292"/>
      <c r="CXL85" s="292"/>
      <c r="CXM85" s="292"/>
      <c r="CXN85" s="292"/>
      <c r="CXO85" s="292"/>
      <c r="CXP85" s="292"/>
      <c r="CXQ85" s="292"/>
      <c r="CXR85" s="292"/>
      <c r="CXS85" s="292"/>
      <c r="CXT85" s="292"/>
      <c r="CXU85" s="292"/>
      <c r="CXV85" s="292"/>
      <c r="CXW85" s="292"/>
      <c r="CXX85" s="292"/>
      <c r="CXY85" s="292"/>
      <c r="CXZ85" s="292"/>
      <c r="CYA85" s="292"/>
      <c r="CYB85" s="292"/>
      <c r="CYC85" s="292"/>
      <c r="CYD85" s="292"/>
      <c r="CYE85" s="292"/>
      <c r="CYF85" s="292"/>
      <c r="CYG85" s="292"/>
      <c r="CYH85" s="292"/>
      <c r="CYI85" s="292"/>
      <c r="CYJ85" s="292"/>
      <c r="CYK85" s="292"/>
      <c r="CYL85" s="292"/>
      <c r="CYM85" s="292"/>
      <c r="CYN85" s="292"/>
      <c r="CYO85" s="292"/>
      <c r="CYP85" s="292"/>
      <c r="CYQ85" s="292"/>
      <c r="CYR85" s="292"/>
      <c r="CYS85" s="292"/>
      <c r="CYT85" s="292"/>
      <c r="CYU85" s="292"/>
      <c r="CYV85" s="292"/>
      <c r="CYW85" s="292"/>
      <c r="CYX85" s="292"/>
      <c r="CYY85" s="292"/>
      <c r="CYZ85" s="292"/>
      <c r="CZA85" s="292"/>
      <c r="CZB85" s="292"/>
      <c r="CZC85" s="292"/>
      <c r="CZD85" s="292"/>
      <c r="CZE85" s="292"/>
      <c r="CZF85" s="292"/>
      <c r="CZG85" s="292"/>
      <c r="CZH85" s="292"/>
      <c r="CZI85" s="292"/>
      <c r="CZJ85" s="292"/>
      <c r="CZK85" s="292"/>
      <c r="CZL85" s="292"/>
      <c r="CZM85" s="292"/>
      <c r="CZN85" s="292"/>
      <c r="CZO85" s="292"/>
      <c r="CZP85" s="292"/>
      <c r="CZQ85" s="292"/>
      <c r="CZR85" s="292"/>
      <c r="CZS85" s="292"/>
      <c r="CZT85" s="292"/>
      <c r="CZU85" s="292"/>
      <c r="CZV85" s="292"/>
      <c r="CZW85" s="292"/>
      <c r="CZX85" s="292"/>
      <c r="CZY85" s="292"/>
      <c r="CZZ85" s="292"/>
      <c r="DAA85" s="292"/>
      <c r="DAB85" s="292"/>
      <c r="DAC85" s="292"/>
      <c r="DAD85" s="292"/>
      <c r="DAE85" s="292"/>
      <c r="DAF85" s="292"/>
      <c r="DAG85" s="292"/>
      <c r="DAH85" s="292"/>
      <c r="DAI85" s="292"/>
      <c r="DAJ85" s="292"/>
      <c r="DAK85" s="292"/>
      <c r="DAL85" s="292"/>
      <c r="DAM85" s="292"/>
      <c r="DAN85" s="292"/>
      <c r="DAO85" s="292"/>
      <c r="DAP85" s="292"/>
      <c r="DAQ85" s="292"/>
      <c r="DAR85" s="292"/>
      <c r="DAS85" s="292"/>
      <c r="DAT85" s="292"/>
      <c r="DAU85" s="292"/>
      <c r="DAV85" s="292"/>
      <c r="DAW85" s="292"/>
      <c r="DAX85" s="292"/>
      <c r="DAY85" s="292"/>
      <c r="DAZ85" s="292"/>
      <c r="DBA85" s="292"/>
      <c r="DBB85" s="292"/>
      <c r="DBC85" s="292"/>
      <c r="DBD85" s="292"/>
      <c r="DBE85" s="292"/>
      <c r="DBF85" s="292"/>
      <c r="DBG85" s="292"/>
      <c r="DBH85" s="292"/>
      <c r="DBI85" s="292"/>
      <c r="DBJ85" s="292"/>
      <c r="DBK85" s="292"/>
      <c r="DBL85" s="292"/>
      <c r="DBM85" s="292"/>
      <c r="DBN85" s="292"/>
      <c r="DBO85" s="292"/>
      <c r="DBP85" s="292"/>
      <c r="DBQ85" s="292"/>
      <c r="DBR85" s="292"/>
      <c r="DBS85" s="292"/>
      <c r="DBT85" s="292"/>
      <c r="DBU85" s="292"/>
      <c r="DBV85" s="292"/>
      <c r="DBW85" s="292"/>
      <c r="DBX85" s="292"/>
      <c r="DBY85" s="292"/>
      <c r="DBZ85" s="292"/>
      <c r="DCA85" s="292"/>
      <c r="DCB85" s="292"/>
      <c r="DCC85" s="292"/>
      <c r="DCD85" s="292"/>
      <c r="DCE85" s="292"/>
      <c r="DCF85" s="292"/>
      <c r="DCG85" s="292"/>
      <c r="DCH85" s="292"/>
      <c r="DCI85" s="292"/>
      <c r="DCJ85" s="292"/>
      <c r="DCK85" s="292"/>
      <c r="DCL85" s="292"/>
      <c r="DCM85" s="292"/>
      <c r="DCN85" s="292"/>
      <c r="DCO85" s="292"/>
      <c r="DCP85" s="292"/>
      <c r="DCQ85" s="292"/>
      <c r="DCR85" s="292"/>
      <c r="DCS85" s="292"/>
      <c r="DCT85" s="292"/>
      <c r="DCU85" s="292"/>
      <c r="DCV85" s="292"/>
      <c r="DCW85" s="292"/>
      <c r="DCX85" s="292"/>
      <c r="DCY85" s="292"/>
      <c r="DCZ85" s="292"/>
      <c r="DDA85" s="292"/>
      <c r="DDB85" s="292"/>
      <c r="DDC85" s="292"/>
      <c r="DDD85" s="292"/>
      <c r="DDE85" s="292"/>
      <c r="DDF85" s="292"/>
      <c r="DDG85" s="292"/>
      <c r="DDH85" s="292"/>
      <c r="DDI85" s="292"/>
      <c r="DDJ85" s="292"/>
      <c r="DDK85" s="292"/>
      <c r="DDL85" s="292"/>
      <c r="DDM85" s="292"/>
      <c r="DDN85" s="292"/>
      <c r="DDO85" s="292"/>
      <c r="DDP85" s="292"/>
      <c r="DDQ85" s="292"/>
      <c r="DDR85" s="292"/>
      <c r="DDS85" s="292"/>
      <c r="DDT85" s="292"/>
      <c r="DDU85" s="292"/>
      <c r="DDV85" s="292"/>
      <c r="DDW85" s="292"/>
      <c r="DDX85" s="292"/>
      <c r="DDY85" s="292"/>
      <c r="DDZ85" s="292"/>
      <c r="DEA85" s="292"/>
      <c r="DEB85" s="292"/>
      <c r="DEC85" s="292"/>
      <c r="DED85" s="292"/>
      <c r="DEE85" s="292"/>
      <c r="DEF85" s="292"/>
      <c r="DEG85" s="292"/>
      <c r="DEH85" s="292"/>
      <c r="DEI85" s="292"/>
      <c r="DEJ85" s="292"/>
      <c r="DEK85" s="292"/>
      <c r="DEL85" s="292"/>
      <c r="DEM85" s="292"/>
      <c r="DEN85" s="292"/>
      <c r="DEO85" s="292"/>
      <c r="DEP85" s="292"/>
      <c r="DEQ85" s="292"/>
      <c r="DER85" s="292"/>
      <c r="DES85" s="292"/>
      <c r="DET85" s="292"/>
      <c r="DEU85" s="292"/>
      <c r="DEV85" s="292"/>
      <c r="DEW85" s="292"/>
      <c r="DEX85" s="292"/>
      <c r="DEY85" s="292"/>
      <c r="DEZ85" s="292"/>
      <c r="DFA85" s="292"/>
      <c r="DFB85" s="292"/>
      <c r="DFC85" s="292"/>
      <c r="DFD85" s="292"/>
      <c r="DFE85" s="292"/>
      <c r="DFF85" s="292"/>
      <c r="DFG85" s="292"/>
      <c r="DFH85" s="292"/>
      <c r="DFI85" s="292"/>
      <c r="DFJ85" s="292"/>
      <c r="DFK85" s="292"/>
      <c r="DFL85" s="292"/>
      <c r="DFM85" s="292"/>
      <c r="DFN85" s="292"/>
      <c r="DFO85" s="292"/>
      <c r="DFP85" s="292"/>
      <c r="DFQ85" s="292"/>
      <c r="DFR85" s="292"/>
      <c r="DFS85" s="292"/>
      <c r="DFT85" s="292"/>
      <c r="DFU85" s="292"/>
      <c r="DFV85" s="292"/>
      <c r="DFW85" s="292"/>
      <c r="DFX85" s="292"/>
      <c r="DFY85" s="292"/>
      <c r="DFZ85" s="292"/>
      <c r="DGA85" s="292"/>
      <c r="DGB85" s="292"/>
      <c r="DGC85" s="292"/>
      <c r="DGD85" s="292"/>
      <c r="DGE85" s="292"/>
      <c r="DGF85" s="292"/>
      <c r="DGG85" s="292"/>
      <c r="DGH85" s="292"/>
      <c r="DGI85" s="292"/>
      <c r="DGJ85" s="292"/>
      <c r="DGK85" s="292"/>
      <c r="DGL85" s="292"/>
      <c r="DGM85" s="292"/>
      <c r="DGN85" s="292"/>
      <c r="DGO85" s="292"/>
      <c r="DGP85" s="292"/>
      <c r="DGQ85" s="292"/>
      <c r="DGR85" s="292"/>
      <c r="DGS85" s="292"/>
      <c r="DGT85" s="292"/>
      <c r="DGU85" s="292"/>
      <c r="DGV85" s="292"/>
      <c r="DGW85" s="292"/>
      <c r="DGX85" s="292"/>
      <c r="DGY85" s="292"/>
      <c r="DGZ85" s="292"/>
      <c r="DHA85" s="292"/>
      <c r="DHB85" s="292"/>
      <c r="DHC85" s="292"/>
      <c r="DHD85" s="292"/>
      <c r="DHE85" s="292"/>
      <c r="DHF85" s="292"/>
      <c r="DHG85" s="292"/>
      <c r="DHH85" s="292"/>
      <c r="DHI85" s="292"/>
      <c r="DHJ85" s="292"/>
      <c r="DHK85" s="292"/>
      <c r="DHL85" s="292"/>
      <c r="DHM85" s="292"/>
      <c r="DHN85" s="292"/>
      <c r="DHO85" s="292"/>
      <c r="DHP85" s="292"/>
      <c r="DHQ85" s="292"/>
      <c r="DHR85" s="292"/>
      <c r="DHS85" s="292"/>
      <c r="DHT85" s="292"/>
      <c r="DHU85" s="292"/>
      <c r="DHV85" s="292"/>
      <c r="DHW85" s="292"/>
      <c r="DHX85" s="292"/>
      <c r="DHY85" s="292"/>
      <c r="DHZ85" s="292"/>
      <c r="DIA85" s="292"/>
      <c r="DIB85" s="292"/>
      <c r="DIC85" s="292"/>
      <c r="DID85" s="292"/>
      <c r="DIE85" s="292"/>
      <c r="DIF85" s="292"/>
      <c r="DIG85" s="292"/>
      <c r="DIH85" s="292"/>
      <c r="DII85" s="292"/>
      <c r="DIJ85" s="292"/>
      <c r="DIK85" s="292"/>
      <c r="DIL85" s="292"/>
      <c r="DIM85" s="292"/>
      <c r="DIN85" s="292"/>
      <c r="DIO85" s="292"/>
      <c r="DIP85" s="292"/>
      <c r="DIQ85" s="292"/>
      <c r="DIR85" s="292"/>
      <c r="DIS85" s="292"/>
      <c r="DIT85" s="292"/>
      <c r="DIU85" s="292"/>
      <c r="DIV85" s="292"/>
      <c r="DIW85" s="292"/>
      <c r="DIX85" s="292"/>
      <c r="DIY85" s="292"/>
      <c r="DIZ85" s="292"/>
      <c r="DJA85" s="292"/>
      <c r="DJB85" s="292"/>
      <c r="DJC85" s="292"/>
      <c r="DJD85" s="292"/>
      <c r="DJE85" s="292"/>
      <c r="DJF85" s="292"/>
      <c r="DJG85" s="292"/>
      <c r="DJH85" s="292"/>
      <c r="DJI85" s="292"/>
      <c r="DJJ85" s="292"/>
      <c r="DJK85" s="292"/>
      <c r="DJL85" s="292"/>
      <c r="DJM85" s="292"/>
      <c r="DJN85" s="292"/>
      <c r="DJO85" s="292"/>
      <c r="DJP85" s="292"/>
      <c r="DJQ85" s="292"/>
      <c r="DJR85" s="292"/>
      <c r="DJS85" s="292"/>
      <c r="DJT85" s="292"/>
      <c r="DJU85" s="292"/>
      <c r="DJV85" s="292"/>
      <c r="DJW85" s="292"/>
      <c r="DJX85" s="292"/>
      <c r="DJY85" s="292"/>
      <c r="DJZ85" s="292"/>
      <c r="DKA85" s="292"/>
      <c r="DKB85" s="292"/>
      <c r="DKC85" s="292"/>
      <c r="DKD85" s="292"/>
      <c r="DKE85" s="292"/>
      <c r="DKF85" s="292"/>
      <c r="DKG85" s="292"/>
      <c r="DKH85" s="292"/>
      <c r="DKI85" s="292"/>
      <c r="DKJ85" s="292"/>
      <c r="DKK85" s="292"/>
      <c r="DKL85" s="292"/>
      <c r="DKM85" s="292"/>
      <c r="DKN85" s="292"/>
      <c r="DKO85" s="292"/>
      <c r="DKP85" s="292"/>
      <c r="DKQ85" s="292"/>
      <c r="DKR85" s="292"/>
      <c r="DKS85" s="292"/>
      <c r="DKT85" s="292"/>
      <c r="DKU85" s="292"/>
      <c r="DKV85" s="292"/>
      <c r="DKW85" s="292"/>
      <c r="DKX85" s="292"/>
      <c r="DKY85" s="292"/>
      <c r="DKZ85" s="292"/>
      <c r="DLA85" s="292"/>
      <c r="DLB85" s="292"/>
      <c r="DLC85" s="292"/>
      <c r="DLD85" s="292"/>
      <c r="DLE85" s="292"/>
      <c r="DLF85" s="292"/>
      <c r="DLG85" s="292"/>
      <c r="DLH85" s="292"/>
      <c r="DLI85" s="292"/>
      <c r="DLJ85" s="292"/>
      <c r="DLK85" s="292"/>
      <c r="DLL85" s="292"/>
      <c r="DLM85" s="292"/>
      <c r="DLN85" s="292"/>
      <c r="DLO85" s="292"/>
      <c r="DLP85" s="292"/>
      <c r="DLQ85" s="292"/>
      <c r="DLR85" s="292"/>
      <c r="DLS85" s="292"/>
      <c r="DLT85" s="292"/>
      <c r="DLU85" s="292"/>
      <c r="DLV85" s="292"/>
      <c r="DLW85" s="292"/>
      <c r="DLX85" s="292"/>
      <c r="DLY85" s="292"/>
      <c r="DLZ85" s="292"/>
      <c r="DMA85" s="292"/>
      <c r="DMB85" s="292"/>
      <c r="DMC85" s="292"/>
      <c r="DMD85" s="292"/>
      <c r="DME85" s="292"/>
      <c r="DMF85" s="292"/>
      <c r="DMG85" s="292"/>
      <c r="DMH85" s="292"/>
      <c r="DMI85" s="292"/>
      <c r="DMJ85" s="292"/>
      <c r="DMK85" s="292"/>
      <c r="DML85" s="292"/>
      <c r="DMM85" s="292"/>
      <c r="DMN85" s="292"/>
      <c r="DMO85" s="292"/>
      <c r="DMP85" s="292"/>
      <c r="DMQ85" s="292"/>
      <c r="DMR85" s="292"/>
      <c r="DMS85" s="292"/>
      <c r="DMT85" s="292"/>
      <c r="DMU85" s="292"/>
      <c r="DMV85" s="292"/>
      <c r="DMW85" s="292"/>
      <c r="DMX85" s="292"/>
      <c r="DMY85" s="292"/>
      <c r="DMZ85" s="292"/>
      <c r="DNA85" s="292"/>
      <c r="DNB85" s="292"/>
      <c r="DNC85" s="292"/>
      <c r="DND85" s="292"/>
      <c r="DNE85" s="292"/>
      <c r="DNF85" s="292"/>
      <c r="DNG85" s="292"/>
      <c r="DNH85" s="292"/>
      <c r="DNI85" s="292"/>
      <c r="DNJ85" s="292"/>
      <c r="DNK85" s="292"/>
      <c r="DNL85" s="292"/>
      <c r="DNM85" s="292"/>
      <c r="DNN85" s="292"/>
      <c r="DNO85" s="292"/>
      <c r="DNP85" s="292"/>
      <c r="DNQ85" s="292"/>
      <c r="DNR85" s="292"/>
      <c r="DNS85" s="292"/>
      <c r="DNT85" s="292"/>
      <c r="DNU85" s="292"/>
      <c r="DNV85" s="292"/>
      <c r="DNW85" s="292"/>
      <c r="DNX85" s="292"/>
      <c r="DNY85" s="292"/>
      <c r="DNZ85" s="292"/>
      <c r="DOA85" s="292"/>
      <c r="DOB85" s="292"/>
      <c r="DOC85" s="292"/>
      <c r="DOD85" s="292"/>
      <c r="DOE85" s="292"/>
      <c r="DOF85" s="292"/>
      <c r="DOG85" s="292"/>
      <c r="DOH85" s="292"/>
      <c r="DOI85" s="292"/>
      <c r="DOJ85" s="292"/>
      <c r="DOK85" s="292"/>
      <c r="DOL85" s="292"/>
      <c r="DOM85" s="292"/>
      <c r="DON85" s="292"/>
      <c r="DOO85" s="292"/>
      <c r="DOP85" s="292"/>
      <c r="DOQ85" s="292"/>
      <c r="DOR85" s="292"/>
      <c r="DOS85" s="292"/>
      <c r="DOT85" s="292"/>
      <c r="DOU85" s="292"/>
      <c r="DOV85" s="292"/>
      <c r="DOW85" s="292"/>
      <c r="DOX85" s="292"/>
      <c r="DOY85" s="292"/>
      <c r="DOZ85" s="292"/>
      <c r="DPA85" s="292"/>
      <c r="DPB85" s="292"/>
      <c r="DPC85" s="292"/>
      <c r="DPD85" s="292"/>
      <c r="DPE85" s="292"/>
      <c r="DPF85" s="292"/>
      <c r="DPG85" s="292"/>
      <c r="DPH85" s="292"/>
      <c r="DPI85" s="292"/>
      <c r="DPJ85" s="292"/>
      <c r="DPK85" s="292"/>
      <c r="DPL85" s="292"/>
      <c r="DPM85" s="292"/>
      <c r="DPN85" s="292"/>
      <c r="DPO85" s="292"/>
      <c r="DPP85" s="292"/>
      <c r="DPQ85" s="292"/>
      <c r="DPR85" s="292"/>
      <c r="DPS85" s="292"/>
      <c r="DPT85" s="292"/>
      <c r="DPU85" s="292"/>
      <c r="DPV85" s="292"/>
      <c r="DPW85" s="292"/>
      <c r="DPX85" s="292"/>
      <c r="DPY85" s="292"/>
      <c r="DPZ85" s="292"/>
      <c r="DQA85" s="292"/>
      <c r="DQB85" s="292"/>
      <c r="DQC85" s="292"/>
      <c r="DQD85" s="292"/>
      <c r="DQE85" s="292"/>
      <c r="DQF85" s="292"/>
      <c r="DQG85" s="292"/>
      <c r="DQH85" s="292"/>
      <c r="DQI85" s="292"/>
      <c r="DQJ85" s="292"/>
      <c r="DQK85" s="292"/>
      <c r="DQL85" s="292"/>
      <c r="DQM85" s="292"/>
      <c r="DQN85" s="292"/>
      <c r="DQO85" s="292"/>
      <c r="DQP85" s="292"/>
      <c r="DQQ85" s="292"/>
      <c r="DQR85" s="292"/>
      <c r="DQS85" s="292"/>
      <c r="DQT85" s="292"/>
      <c r="DQU85" s="292"/>
      <c r="DQV85" s="292"/>
      <c r="DQW85" s="292"/>
      <c r="DQX85" s="292"/>
      <c r="DQY85" s="292"/>
      <c r="DQZ85" s="292"/>
      <c r="DRA85" s="292"/>
      <c r="DRB85" s="292"/>
      <c r="DRC85" s="292"/>
      <c r="DRD85" s="292"/>
      <c r="DRE85" s="292"/>
      <c r="DRF85" s="292"/>
      <c r="DRG85" s="292"/>
      <c r="DRH85" s="292"/>
      <c r="DRI85" s="292"/>
      <c r="DRJ85" s="292"/>
      <c r="DRK85" s="292"/>
      <c r="DRL85" s="292"/>
      <c r="DRM85" s="292"/>
      <c r="DRN85" s="292"/>
      <c r="DRO85" s="292"/>
      <c r="DRP85" s="292"/>
      <c r="DRQ85" s="292"/>
      <c r="DRR85" s="292"/>
      <c r="DRS85" s="292"/>
      <c r="DRT85" s="292"/>
      <c r="DRU85" s="292"/>
      <c r="DRV85" s="292"/>
      <c r="DRW85" s="292"/>
      <c r="DRX85" s="292"/>
      <c r="DRY85" s="292"/>
      <c r="DRZ85" s="292"/>
      <c r="DSA85" s="292"/>
      <c r="DSB85" s="292"/>
      <c r="DSC85" s="292"/>
      <c r="DSD85" s="292"/>
      <c r="DSE85" s="292"/>
      <c r="DSF85" s="292"/>
      <c r="DSG85" s="292"/>
      <c r="DSH85" s="292"/>
      <c r="DSI85" s="292"/>
      <c r="DSJ85" s="292"/>
      <c r="DSK85" s="292"/>
      <c r="DSL85" s="292"/>
      <c r="DSM85" s="292"/>
      <c r="DSN85" s="292"/>
      <c r="DSO85" s="292"/>
      <c r="DSP85" s="292"/>
      <c r="DSQ85" s="292"/>
      <c r="DSR85" s="292"/>
      <c r="DSS85" s="292"/>
      <c r="DST85" s="292"/>
      <c r="DSU85" s="292"/>
      <c r="DSV85" s="292"/>
      <c r="DSW85" s="292"/>
      <c r="DSX85" s="292"/>
      <c r="DSY85" s="292"/>
      <c r="DSZ85" s="292"/>
      <c r="DTA85" s="292"/>
      <c r="DTB85" s="292"/>
      <c r="DTC85" s="292"/>
      <c r="DTD85" s="292"/>
      <c r="DTE85" s="292"/>
      <c r="DTF85" s="292"/>
      <c r="DTG85" s="292"/>
      <c r="DTH85" s="292"/>
      <c r="DTI85" s="292"/>
      <c r="DTJ85" s="292"/>
      <c r="DTK85" s="292"/>
      <c r="DTL85" s="292"/>
      <c r="DTM85" s="292"/>
      <c r="DTN85" s="292"/>
      <c r="DTO85" s="292"/>
      <c r="DTP85" s="292"/>
      <c r="DTQ85" s="292"/>
      <c r="DTR85" s="292"/>
      <c r="DTS85" s="292"/>
      <c r="DTT85" s="292"/>
      <c r="DTU85" s="292"/>
      <c r="DTV85" s="292"/>
      <c r="DTW85" s="292"/>
      <c r="DTX85" s="292"/>
      <c r="DTY85" s="292"/>
      <c r="DTZ85" s="292"/>
      <c r="DUA85" s="292"/>
      <c r="DUB85" s="292"/>
      <c r="DUC85" s="292"/>
      <c r="DUD85" s="292"/>
      <c r="DUE85" s="292"/>
      <c r="DUF85" s="292"/>
      <c r="DUG85" s="292"/>
      <c r="DUH85" s="292"/>
      <c r="DUI85" s="292"/>
      <c r="DUJ85" s="292"/>
      <c r="DUK85" s="292"/>
      <c r="DUL85" s="292"/>
      <c r="DUM85" s="292"/>
      <c r="DUN85" s="292"/>
      <c r="DUO85" s="292"/>
      <c r="DUP85" s="292"/>
      <c r="DUQ85" s="292"/>
      <c r="DUR85" s="292"/>
      <c r="DUS85" s="292"/>
      <c r="DUT85" s="292"/>
      <c r="DUU85" s="292"/>
      <c r="DUV85" s="292"/>
      <c r="DUW85" s="292"/>
      <c r="DUX85" s="292"/>
      <c r="DUY85" s="292"/>
      <c r="DUZ85" s="292"/>
      <c r="DVA85" s="292"/>
      <c r="DVB85" s="292"/>
      <c r="DVC85" s="292"/>
      <c r="DVD85" s="292"/>
      <c r="DVE85" s="292"/>
      <c r="DVF85" s="292"/>
      <c r="DVG85" s="292"/>
      <c r="DVH85" s="292"/>
      <c r="DVI85" s="292"/>
      <c r="DVJ85" s="292"/>
      <c r="DVK85" s="292"/>
      <c r="DVL85" s="292"/>
      <c r="DVM85" s="292"/>
      <c r="DVN85" s="292"/>
      <c r="DVO85" s="292"/>
      <c r="DVP85" s="292"/>
      <c r="DVQ85" s="292"/>
      <c r="DVR85" s="292"/>
      <c r="DVS85" s="292"/>
      <c r="DVT85" s="292"/>
      <c r="DVU85" s="292"/>
      <c r="DVV85" s="292"/>
      <c r="DVW85" s="292"/>
      <c r="DVX85" s="292"/>
      <c r="DVY85" s="292"/>
      <c r="DVZ85" s="292"/>
      <c r="DWA85" s="292"/>
      <c r="DWB85" s="292"/>
      <c r="DWC85" s="292"/>
      <c r="DWD85" s="292"/>
      <c r="DWE85" s="292"/>
      <c r="DWF85" s="292"/>
      <c r="DWG85" s="292"/>
      <c r="DWH85" s="292"/>
      <c r="DWI85" s="292"/>
      <c r="DWJ85" s="292"/>
      <c r="DWK85" s="292"/>
      <c r="DWL85" s="292"/>
      <c r="DWM85" s="292"/>
      <c r="DWN85" s="292"/>
      <c r="DWO85" s="292"/>
      <c r="DWP85" s="292"/>
      <c r="DWQ85" s="292"/>
      <c r="DWR85" s="292"/>
      <c r="DWS85" s="292"/>
      <c r="DWT85" s="292"/>
      <c r="DWU85" s="292"/>
      <c r="DWV85" s="292"/>
      <c r="DWW85" s="292"/>
      <c r="DWX85" s="292"/>
      <c r="DWY85" s="292"/>
      <c r="DWZ85" s="292"/>
      <c r="DXA85" s="292"/>
      <c r="DXB85" s="292"/>
      <c r="DXC85" s="292"/>
      <c r="DXD85" s="292"/>
      <c r="DXE85" s="292"/>
      <c r="DXF85" s="292"/>
      <c r="DXG85" s="292"/>
      <c r="DXH85" s="292"/>
      <c r="DXI85" s="292"/>
      <c r="DXJ85" s="292"/>
      <c r="DXK85" s="292"/>
      <c r="DXL85" s="292"/>
      <c r="DXM85" s="292"/>
      <c r="DXN85" s="292"/>
      <c r="DXO85" s="292"/>
      <c r="DXP85" s="292"/>
      <c r="DXQ85" s="292"/>
      <c r="DXR85" s="292"/>
      <c r="DXS85" s="292"/>
      <c r="DXT85" s="292"/>
      <c r="DXU85" s="292"/>
      <c r="DXV85" s="292"/>
      <c r="DXW85" s="292"/>
      <c r="DXX85" s="292"/>
      <c r="DXY85" s="292"/>
      <c r="DXZ85" s="292"/>
      <c r="DYA85" s="292"/>
      <c r="DYB85" s="292"/>
      <c r="DYC85" s="292"/>
      <c r="DYD85" s="292"/>
      <c r="DYE85" s="292"/>
      <c r="DYF85" s="292"/>
      <c r="DYG85" s="292"/>
      <c r="DYH85" s="292"/>
      <c r="DYI85" s="292"/>
      <c r="DYJ85" s="292"/>
      <c r="DYK85" s="292"/>
      <c r="DYL85" s="292"/>
      <c r="DYM85" s="292"/>
      <c r="DYN85" s="292"/>
      <c r="DYO85" s="292"/>
      <c r="DYP85" s="292"/>
      <c r="DYQ85" s="292"/>
      <c r="DYR85" s="292"/>
      <c r="DYS85" s="292"/>
      <c r="DYT85" s="292"/>
      <c r="DYU85" s="292"/>
      <c r="DYV85" s="292"/>
      <c r="DYW85" s="292"/>
      <c r="DYX85" s="292"/>
      <c r="DYY85" s="292"/>
      <c r="DYZ85" s="292"/>
      <c r="DZA85" s="292"/>
      <c r="DZB85" s="292"/>
      <c r="DZC85" s="292"/>
      <c r="DZD85" s="292"/>
      <c r="DZE85" s="292"/>
      <c r="DZF85" s="292"/>
      <c r="DZG85" s="292"/>
      <c r="DZH85" s="292"/>
      <c r="DZI85" s="292"/>
      <c r="DZJ85" s="292"/>
      <c r="DZK85" s="292"/>
      <c r="DZL85" s="292"/>
      <c r="DZM85" s="292"/>
      <c r="DZN85" s="292"/>
      <c r="DZO85" s="292"/>
      <c r="DZP85" s="292"/>
      <c r="DZQ85" s="292"/>
      <c r="DZR85" s="292"/>
      <c r="DZS85" s="292"/>
      <c r="DZT85" s="292"/>
      <c r="DZU85" s="292"/>
      <c r="DZV85" s="292"/>
      <c r="DZW85" s="292"/>
      <c r="DZX85" s="292"/>
      <c r="DZY85" s="292"/>
      <c r="DZZ85" s="292"/>
      <c r="EAA85" s="292"/>
      <c r="EAB85" s="292"/>
      <c r="EAC85" s="292"/>
      <c r="EAD85" s="292"/>
      <c r="EAE85" s="292"/>
      <c r="EAF85" s="292"/>
      <c r="EAG85" s="292"/>
      <c r="EAH85" s="292"/>
      <c r="EAI85" s="292"/>
      <c r="EAJ85" s="292"/>
      <c r="EAK85" s="292"/>
      <c r="EAL85" s="292"/>
      <c r="EAM85" s="292"/>
      <c r="EAN85" s="292"/>
      <c r="EAO85" s="292"/>
      <c r="EAP85" s="292"/>
      <c r="EAQ85" s="292"/>
      <c r="EAR85" s="292"/>
      <c r="EAS85" s="292"/>
      <c r="EAT85" s="292"/>
      <c r="EAU85" s="292"/>
      <c r="EAV85" s="292"/>
      <c r="EAW85" s="292"/>
      <c r="EAX85" s="292"/>
      <c r="EAY85" s="292"/>
      <c r="EAZ85" s="292"/>
      <c r="EBA85" s="292"/>
      <c r="EBB85" s="292"/>
      <c r="EBC85" s="292"/>
      <c r="EBD85" s="292"/>
      <c r="EBE85" s="292"/>
      <c r="EBF85" s="292"/>
      <c r="EBG85" s="292"/>
      <c r="EBH85" s="292"/>
      <c r="EBI85" s="292"/>
      <c r="EBJ85" s="292"/>
      <c r="EBK85" s="292"/>
      <c r="EBL85" s="292"/>
      <c r="EBM85" s="292"/>
      <c r="EBN85" s="292"/>
      <c r="EBO85" s="292"/>
      <c r="EBP85" s="292"/>
      <c r="EBQ85" s="292"/>
      <c r="EBR85" s="292"/>
      <c r="EBS85" s="292"/>
      <c r="EBT85" s="292"/>
      <c r="EBU85" s="292"/>
      <c r="EBV85" s="292"/>
      <c r="EBW85" s="292"/>
      <c r="EBX85" s="292"/>
      <c r="EBY85" s="292"/>
      <c r="EBZ85" s="292"/>
      <c r="ECA85" s="292"/>
      <c r="ECB85" s="292"/>
      <c r="ECC85" s="292"/>
      <c r="ECD85" s="292"/>
      <c r="ECE85" s="292"/>
      <c r="ECF85" s="292"/>
      <c r="ECG85" s="292"/>
      <c r="ECH85" s="292"/>
      <c r="ECI85" s="292"/>
      <c r="ECJ85" s="292"/>
      <c r="ECK85" s="292"/>
      <c r="ECL85" s="292"/>
      <c r="ECM85" s="292"/>
      <c r="ECN85" s="292"/>
      <c r="ECO85" s="292"/>
      <c r="ECP85" s="292"/>
      <c r="ECQ85" s="292"/>
      <c r="ECR85" s="292"/>
      <c r="ECS85" s="292"/>
      <c r="ECT85" s="292"/>
      <c r="ECU85" s="292"/>
      <c r="ECV85" s="292"/>
      <c r="ECW85" s="292"/>
      <c r="ECX85" s="292"/>
      <c r="ECY85" s="292"/>
      <c r="ECZ85" s="292"/>
      <c r="EDA85" s="292"/>
      <c r="EDB85" s="292"/>
      <c r="EDC85" s="292"/>
      <c r="EDD85" s="292"/>
      <c r="EDE85" s="292"/>
      <c r="EDF85" s="292"/>
      <c r="EDG85" s="292"/>
      <c r="EDH85" s="292"/>
      <c r="EDI85" s="292"/>
      <c r="EDJ85" s="292"/>
      <c r="EDK85" s="292"/>
      <c r="EDL85" s="292"/>
      <c r="EDM85" s="292"/>
      <c r="EDN85" s="292"/>
      <c r="EDO85" s="292"/>
      <c r="EDP85" s="292"/>
      <c r="EDQ85" s="292"/>
      <c r="EDR85" s="292"/>
      <c r="EDS85" s="292"/>
      <c r="EDT85" s="292"/>
      <c r="EDU85" s="292"/>
      <c r="EDV85" s="292"/>
      <c r="EDW85" s="292"/>
      <c r="EDX85" s="292"/>
      <c r="EDY85" s="292"/>
      <c r="EDZ85" s="292"/>
      <c r="EEA85" s="292"/>
      <c r="EEB85" s="292"/>
      <c r="EEC85" s="292"/>
      <c r="EED85" s="292"/>
      <c r="EEE85" s="292"/>
      <c r="EEF85" s="292"/>
      <c r="EEG85" s="292"/>
      <c r="EEH85" s="292"/>
      <c r="EEI85" s="292"/>
      <c r="EEJ85" s="292"/>
      <c r="EEK85" s="292"/>
      <c r="EEL85" s="292"/>
      <c r="EEM85" s="292"/>
      <c r="EEN85" s="292"/>
      <c r="EEO85" s="292"/>
      <c r="EEP85" s="292"/>
      <c r="EEQ85" s="292"/>
      <c r="EER85" s="292"/>
      <c r="EES85" s="292"/>
      <c r="EET85" s="292"/>
      <c r="EEU85" s="292"/>
      <c r="EEV85" s="292"/>
      <c r="EEW85" s="292"/>
      <c r="EEX85" s="292"/>
      <c r="EEY85" s="292"/>
      <c r="EEZ85" s="292"/>
      <c r="EFA85" s="292"/>
      <c r="EFB85" s="292"/>
      <c r="EFC85" s="292"/>
      <c r="EFD85" s="292"/>
      <c r="EFE85" s="292"/>
      <c r="EFF85" s="292"/>
      <c r="EFG85" s="292"/>
      <c r="EFH85" s="292"/>
      <c r="EFI85" s="292"/>
      <c r="EFJ85" s="292"/>
      <c r="EFK85" s="292"/>
      <c r="EFL85" s="292"/>
      <c r="EFM85" s="292"/>
      <c r="EFN85" s="292"/>
      <c r="EFO85" s="292"/>
      <c r="EFP85" s="292"/>
      <c r="EFQ85" s="292"/>
      <c r="EFR85" s="292"/>
      <c r="EFS85" s="292"/>
      <c r="EFT85" s="292"/>
      <c r="EFU85" s="292"/>
      <c r="EFV85" s="292"/>
      <c r="EFW85" s="292"/>
      <c r="EFX85" s="292"/>
      <c r="EFY85" s="292"/>
      <c r="EFZ85" s="292"/>
      <c r="EGA85" s="292"/>
      <c r="EGB85" s="292"/>
      <c r="EGC85" s="292"/>
      <c r="EGD85" s="292"/>
      <c r="EGE85" s="292"/>
      <c r="EGF85" s="292"/>
      <c r="EGG85" s="292"/>
      <c r="EGH85" s="292"/>
      <c r="EGI85" s="292"/>
      <c r="EGJ85" s="292"/>
      <c r="EGK85" s="292"/>
      <c r="EGL85" s="292"/>
      <c r="EGM85" s="292"/>
      <c r="EGN85" s="292"/>
      <c r="EGO85" s="292"/>
      <c r="EGP85" s="292"/>
      <c r="EGQ85" s="292"/>
      <c r="EGR85" s="292"/>
      <c r="EGS85" s="292"/>
      <c r="EGT85" s="292"/>
      <c r="EGU85" s="292"/>
      <c r="EGV85" s="292"/>
      <c r="EGW85" s="292"/>
      <c r="EGX85" s="292"/>
      <c r="EGY85" s="292"/>
      <c r="EGZ85" s="292"/>
      <c r="EHA85" s="292"/>
      <c r="EHB85" s="292"/>
      <c r="EHC85" s="292"/>
      <c r="EHD85" s="292"/>
      <c r="EHE85" s="292"/>
      <c r="EHF85" s="292"/>
      <c r="EHG85" s="292"/>
      <c r="EHH85" s="292"/>
      <c r="EHI85" s="292"/>
      <c r="EHJ85" s="292"/>
      <c r="EHK85" s="292"/>
      <c r="EHL85" s="292"/>
      <c r="EHM85" s="292"/>
      <c r="EHN85" s="292"/>
      <c r="EHO85" s="292"/>
      <c r="EHP85" s="292"/>
      <c r="EHQ85" s="292"/>
      <c r="EHR85" s="292"/>
      <c r="EHS85" s="292"/>
      <c r="EHT85" s="292"/>
      <c r="EHU85" s="292"/>
      <c r="EHV85" s="292"/>
      <c r="EHW85" s="292"/>
      <c r="EHX85" s="292"/>
      <c r="EHY85" s="292"/>
      <c r="EHZ85" s="292"/>
      <c r="EIA85" s="292"/>
      <c r="EIB85" s="292"/>
      <c r="EIC85" s="292"/>
      <c r="EID85" s="292"/>
      <c r="EIE85" s="292"/>
      <c r="EIF85" s="292"/>
      <c r="EIG85" s="292"/>
      <c r="EIH85" s="292"/>
      <c r="EII85" s="292"/>
      <c r="EIJ85" s="292"/>
      <c r="EIK85" s="292"/>
      <c r="EIL85" s="292"/>
      <c r="EIM85" s="292"/>
      <c r="EIN85" s="292"/>
      <c r="EIO85" s="292"/>
      <c r="EIP85" s="292"/>
      <c r="EIQ85" s="292"/>
      <c r="EIR85" s="292"/>
      <c r="EIS85" s="292"/>
      <c r="EIT85" s="292"/>
      <c r="EIU85" s="292"/>
      <c r="EIV85" s="292"/>
      <c r="EIW85" s="292"/>
      <c r="EIX85" s="292"/>
      <c r="EIY85" s="292"/>
      <c r="EIZ85" s="292"/>
      <c r="EJA85" s="292"/>
      <c r="EJB85" s="292"/>
      <c r="EJC85" s="292"/>
      <c r="EJD85" s="292"/>
      <c r="EJE85" s="292"/>
      <c r="EJF85" s="292"/>
      <c r="EJG85" s="292"/>
      <c r="EJH85" s="292"/>
      <c r="EJI85" s="292"/>
      <c r="EJJ85" s="292"/>
      <c r="EJK85" s="292"/>
      <c r="EJL85" s="292"/>
      <c r="EJM85" s="292"/>
      <c r="EJN85" s="292"/>
      <c r="EJO85" s="292"/>
      <c r="EJP85" s="292"/>
      <c r="EJQ85" s="292"/>
      <c r="EJR85" s="292"/>
      <c r="EJS85" s="292"/>
      <c r="EJT85" s="292"/>
      <c r="EJU85" s="292"/>
      <c r="EJV85" s="292"/>
      <c r="EJW85" s="292"/>
      <c r="EJX85" s="292"/>
      <c r="EJY85" s="292"/>
      <c r="EJZ85" s="292"/>
      <c r="EKA85" s="292"/>
      <c r="EKB85" s="292"/>
      <c r="EKC85" s="292"/>
      <c r="EKD85" s="292"/>
      <c r="EKE85" s="292"/>
      <c r="EKF85" s="292"/>
      <c r="EKG85" s="292"/>
      <c r="EKH85" s="292"/>
      <c r="EKI85" s="292"/>
      <c r="EKJ85" s="292"/>
      <c r="EKK85" s="292"/>
      <c r="EKL85" s="292"/>
      <c r="EKM85" s="292"/>
      <c r="EKN85" s="292"/>
      <c r="EKO85" s="292"/>
      <c r="EKP85" s="292"/>
      <c r="EKQ85" s="292"/>
      <c r="EKR85" s="292"/>
      <c r="EKS85" s="292"/>
      <c r="EKT85" s="292"/>
      <c r="EKU85" s="292"/>
      <c r="EKV85" s="292"/>
      <c r="EKW85" s="292"/>
      <c r="EKX85" s="292"/>
      <c r="EKY85" s="292"/>
      <c r="EKZ85" s="292"/>
      <c r="ELA85" s="292"/>
      <c r="ELB85" s="292"/>
      <c r="ELC85" s="292"/>
      <c r="ELD85" s="292"/>
      <c r="ELE85" s="292"/>
      <c r="ELF85" s="292"/>
      <c r="ELG85" s="292"/>
      <c r="ELH85" s="292"/>
      <c r="ELI85" s="292"/>
      <c r="ELJ85" s="292"/>
      <c r="ELK85" s="292"/>
      <c r="ELL85" s="292"/>
      <c r="ELM85" s="292"/>
      <c r="ELN85" s="292"/>
      <c r="ELO85" s="292"/>
      <c r="ELP85" s="292"/>
      <c r="ELQ85" s="292"/>
      <c r="ELR85" s="292"/>
      <c r="ELS85" s="292"/>
      <c r="ELT85" s="292"/>
      <c r="ELU85" s="292"/>
      <c r="ELV85" s="292"/>
      <c r="ELW85" s="292"/>
      <c r="ELX85" s="292"/>
      <c r="ELY85" s="292"/>
      <c r="ELZ85" s="292"/>
      <c r="EMA85" s="292"/>
      <c r="EMB85" s="292"/>
      <c r="EMC85" s="292"/>
      <c r="EMD85" s="292"/>
      <c r="EME85" s="292"/>
      <c r="EMF85" s="292"/>
      <c r="EMG85" s="292"/>
      <c r="EMH85" s="292"/>
      <c r="EMI85" s="292"/>
      <c r="EMJ85" s="292"/>
      <c r="EMK85" s="292"/>
      <c r="EML85" s="292"/>
      <c r="EMM85" s="292"/>
      <c r="EMN85" s="292"/>
      <c r="EMO85" s="292"/>
      <c r="EMP85" s="292"/>
      <c r="EMQ85" s="292"/>
      <c r="EMR85" s="292"/>
      <c r="EMS85" s="292"/>
      <c r="EMT85" s="292"/>
      <c r="EMU85" s="292"/>
      <c r="EMV85" s="292"/>
      <c r="EMW85" s="292"/>
      <c r="EMX85" s="292"/>
      <c r="EMY85" s="292"/>
      <c r="EMZ85" s="292"/>
      <c r="ENA85" s="292"/>
      <c r="ENB85" s="292"/>
      <c r="ENC85" s="292"/>
      <c r="END85" s="292"/>
      <c r="ENE85" s="292"/>
      <c r="ENF85" s="292"/>
      <c r="ENG85" s="292"/>
      <c r="ENH85" s="292"/>
      <c r="ENI85" s="292"/>
      <c r="ENJ85" s="292"/>
      <c r="ENK85" s="292"/>
      <c r="ENL85" s="292"/>
      <c r="ENM85" s="292"/>
      <c r="ENN85" s="292"/>
      <c r="ENO85" s="292"/>
      <c r="ENP85" s="292"/>
      <c r="ENQ85" s="292"/>
      <c r="ENR85" s="292"/>
      <c r="ENS85" s="292"/>
      <c r="ENT85" s="292"/>
      <c r="ENU85" s="292"/>
      <c r="ENV85" s="292"/>
      <c r="ENW85" s="292"/>
      <c r="ENX85" s="292"/>
      <c r="ENY85" s="292"/>
      <c r="ENZ85" s="292"/>
      <c r="EOA85" s="292"/>
      <c r="EOB85" s="292"/>
      <c r="EOC85" s="292"/>
      <c r="EOD85" s="292"/>
      <c r="EOE85" s="292"/>
      <c r="EOF85" s="292"/>
      <c r="EOG85" s="292"/>
      <c r="EOH85" s="292"/>
      <c r="EOI85" s="292"/>
      <c r="EOJ85" s="292"/>
      <c r="EOK85" s="292"/>
      <c r="EOL85" s="292"/>
      <c r="EOM85" s="292"/>
      <c r="EON85" s="292"/>
      <c r="EOO85" s="292"/>
      <c r="EOP85" s="292"/>
      <c r="EOQ85" s="292"/>
      <c r="EOR85" s="292"/>
      <c r="EOS85" s="292"/>
      <c r="EOT85" s="292"/>
      <c r="EOU85" s="292"/>
      <c r="EOV85" s="292"/>
      <c r="EOW85" s="292"/>
      <c r="EOX85" s="292"/>
      <c r="EOY85" s="292"/>
      <c r="EOZ85" s="292"/>
      <c r="EPA85" s="292"/>
      <c r="EPB85" s="292"/>
      <c r="EPC85" s="292"/>
      <c r="EPD85" s="292"/>
      <c r="EPE85" s="292"/>
      <c r="EPF85" s="292"/>
      <c r="EPG85" s="292"/>
      <c r="EPH85" s="292"/>
      <c r="EPI85" s="292"/>
      <c r="EPJ85" s="292"/>
      <c r="EPK85" s="292"/>
      <c r="EPL85" s="292"/>
      <c r="EPM85" s="292"/>
      <c r="EPN85" s="292"/>
      <c r="EPO85" s="292"/>
      <c r="EPP85" s="292"/>
      <c r="EPQ85" s="292"/>
      <c r="EPR85" s="292"/>
      <c r="EPS85" s="292"/>
      <c r="EPT85" s="292"/>
      <c r="EPU85" s="292"/>
      <c r="EPV85" s="292"/>
      <c r="EPW85" s="292"/>
      <c r="EPX85" s="292"/>
      <c r="EPY85" s="292"/>
      <c r="EPZ85" s="292"/>
      <c r="EQA85" s="292"/>
      <c r="EQB85" s="292"/>
      <c r="EQC85" s="292"/>
      <c r="EQD85" s="292"/>
      <c r="EQE85" s="292"/>
      <c r="EQF85" s="292"/>
      <c r="EQG85" s="292"/>
      <c r="EQH85" s="292"/>
      <c r="EQI85" s="292"/>
      <c r="EQJ85" s="292"/>
      <c r="EQK85" s="292"/>
      <c r="EQL85" s="292"/>
      <c r="EQM85" s="292"/>
      <c r="EQN85" s="292"/>
      <c r="EQO85" s="292"/>
      <c r="EQP85" s="292"/>
      <c r="EQQ85" s="292"/>
      <c r="EQR85" s="292"/>
      <c r="EQS85" s="292"/>
      <c r="EQT85" s="292"/>
      <c r="EQU85" s="292"/>
      <c r="EQV85" s="292"/>
      <c r="EQW85" s="292"/>
      <c r="EQX85" s="292"/>
      <c r="EQY85" s="292"/>
      <c r="EQZ85" s="292"/>
      <c r="ERA85" s="292"/>
      <c r="ERB85" s="292"/>
      <c r="ERC85" s="292"/>
      <c r="ERD85" s="292"/>
      <c r="ERE85" s="292"/>
      <c r="ERF85" s="292"/>
      <c r="ERG85" s="292"/>
      <c r="ERH85" s="292"/>
      <c r="ERI85" s="292"/>
      <c r="ERJ85" s="292"/>
      <c r="ERK85" s="292"/>
      <c r="ERL85" s="292"/>
      <c r="ERM85" s="292"/>
      <c r="ERN85" s="292"/>
      <c r="ERO85" s="292"/>
      <c r="ERP85" s="292"/>
      <c r="ERQ85" s="292"/>
      <c r="ERR85" s="292"/>
      <c r="ERS85" s="292"/>
      <c r="ERT85" s="292"/>
      <c r="ERU85" s="292"/>
      <c r="ERV85" s="292"/>
      <c r="ERW85" s="292"/>
      <c r="ERX85" s="292"/>
      <c r="ERY85" s="292"/>
      <c r="ERZ85" s="292"/>
      <c r="ESA85" s="292"/>
      <c r="ESB85" s="292"/>
      <c r="ESC85" s="292"/>
      <c r="ESD85" s="292"/>
      <c r="ESE85" s="292"/>
      <c r="ESF85" s="292"/>
      <c r="ESG85" s="292"/>
      <c r="ESH85" s="292"/>
      <c r="ESI85" s="292"/>
      <c r="ESJ85" s="292"/>
      <c r="ESK85" s="292"/>
      <c r="ESL85" s="292"/>
      <c r="ESM85" s="292"/>
      <c r="ESN85" s="292"/>
      <c r="ESO85" s="292"/>
      <c r="ESP85" s="292"/>
      <c r="ESQ85" s="292"/>
      <c r="ESR85" s="292"/>
      <c r="ESS85" s="292"/>
      <c r="EST85" s="292"/>
      <c r="ESU85" s="292"/>
      <c r="ESV85" s="292"/>
      <c r="ESW85" s="292"/>
      <c r="ESX85" s="292"/>
      <c r="ESY85" s="292"/>
      <c r="ESZ85" s="292"/>
      <c r="ETA85" s="292"/>
      <c r="ETB85" s="292"/>
      <c r="ETC85" s="292"/>
      <c r="ETD85" s="292"/>
      <c r="ETE85" s="292"/>
      <c r="ETF85" s="292"/>
      <c r="ETG85" s="292"/>
      <c r="ETH85" s="292"/>
      <c r="ETI85" s="292"/>
      <c r="ETJ85" s="292"/>
      <c r="ETK85" s="292"/>
      <c r="ETL85" s="292"/>
      <c r="ETM85" s="292"/>
      <c r="ETN85" s="292"/>
      <c r="ETO85" s="292"/>
      <c r="ETP85" s="292"/>
      <c r="ETQ85" s="292"/>
      <c r="ETR85" s="292"/>
      <c r="ETS85" s="292"/>
      <c r="ETT85" s="292"/>
      <c r="ETU85" s="292"/>
      <c r="ETV85" s="292"/>
      <c r="ETW85" s="292"/>
      <c r="ETX85" s="292"/>
      <c r="ETY85" s="292"/>
      <c r="ETZ85" s="292"/>
      <c r="EUA85" s="292"/>
      <c r="EUB85" s="292"/>
      <c r="EUC85" s="292"/>
      <c r="EUD85" s="292"/>
      <c r="EUE85" s="292"/>
      <c r="EUF85" s="292"/>
      <c r="EUG85" s="292"/>
      <c r="EUH85" s="292"/>
      <c r="EUI85" s="292"/>
      <c r="EUJ85" s="292"/>
      <c r="EUK85" s="292"/>
      <c r="EUL85" s="292"/>
      <c r="EUM85" s="292"/>
      <c r="EUN85" s="292"/>
      <c r="EUO85" s="292"/>
      <c r="EUP85" s="292"/>
      <c r="EUQ85" s="292"/>
      <c r="EUR85" s="292"/>
      <c r="EUS85" s="292"/>
      <c r="EUT85" s="292"/>
      <c r="EUU85" s="292"/>
      <c r="EUV85" s="292"/>
      <c r="EUW85" s="292"/>
      <c r="EUX85" s="292"/>
      <c r="EUY85" s="292"/>
      <c r="EUZ85" s="292"/>
      <c r="EVA85" s="292"/>
      <c r="EVB85" s="292"/>
      <c r="EVC85" s="292"/>
      <c r="EVD85" s="292"/>
      <c r="EVE85" s="292"/>
      <c r="EVF85" s="292"/>
      <c r="EVG85" s="292"/>
      <c r="EVH85" s="292"/>
      <c r="EVI85" s="292"/>
      <c r="EVJ85" s="292"/>
      <c r="EVK85" s="292"/>
      <c r="EVL85" s="292"/>
      <c r="EVM85" s="292"/>
      <c r="EVN85" s="292"/>
      <c r="EVO85" s="292"/>
      <c r="EVP85" s="292"/>
      <c r="EVQ85" s="292"/>
      <c r="EVR85" s="292"/>
      <c r="EVS85" s="292"/>
      <c r="EVT85" s="292"/>
      <c r="EVU85" s="292"/>
      <c r="EVV85" s="292"/>
      <c r="EVW85" s="292"/>
      <c r="EVX85" s="292"/>
      <c r="EVY85" s="292"/>
      <c r="EVZ85" s="292"/>
      <c r="EWA85" s="292"/>
      <c r="EWB85" s="292"/>
      <c r="EWC85" s="292"/>
      <c r="EWD85" s="292"/>
      <c r="EWE85" s="292"/>
      <c r="EWF85" s="292"/>
      <c r="EWG85" s="292"/>
      <c r="EWH85" s="292"/>
      <c r="EWI85" s="292"/>
      <c r="EWJ85" s="292"/>
      <c r="EWK85" s="292"/>
      <c r="EWL85" s="292"/>
      <c r="EWM85" s="292"/>
      <c r="EWN85" s="292"/>
      <c r="EWO85" s="292"/>
      <c r="EWP85" s="292"/>
      <c r="EWQ85" s="292"/>
      <c r="EWR85" s="292"/>
      <c r="EWS85" s="292"/>
      <c r="EWT85" s="292"/>
      <c r="EWU85" s="292"/>
      <c r="EWV85" s="292"/>
      <c r="EWW85" s="292"/>
      <c r="EWX85" s="292"/>
      <c r="EWY85" s="292"/>
      <c r="EWZ85" s="292"/>
      <c r="EXA85" s="292"/>
      <c r="EXB85" s="292"/>
      <c r="EXC85" s="292"/>
      <c r="EXD85" s="292"/>
      <c r="EXE85" s="292"/>
      <c r="EXF85" s="292"/>
      <c r="EXG85" s="292"/>
      <c r="EXH85" s="292"/>
      <c r="EXI85" s="292"/>
      <c r="EXJ85" s="292"/>
      <c r="EXK85" s="292"/>
      <c r="EXL85" s="292"/>
      <c r="EXM85" s="292"/>
      <c r="EXN85" s="292"/>
      <c r="EXO85" s="292"/>
      <c r="EXP85" s="292"/>
      <c r="EXQ85" s="292"/>
      <c r="EXR85" s="292"/>
      <c r="EXS85" s="292"/>
      <c r="EXT85" s="292"/>
      <c r="EXU85" s="292"/>
      <c r="EXV85" s="292"/>
      <c r="EXW85" s="292"/>
      <c r="EXX85" s="292"/>
      <c r="EXY85" s="292"/>
      <c r="EXZ85" s="292"/>
      <c r="EYA85" s="292"/>
      <c r="EYB85" s="292"/>
      <c r="EYC85" s="292"/>
      <c r="EYD85" s="292"/>
      <c r="EYE85" s="292"/>
      <c r="EYF85" s="292"/>
      <c r="EYG85" s="292"/>
      <c r="EYH85" s="292"/>
      <c r="EYI85" s="292"/>
      <c r="EYJ85" s="292"/>
      <c r="EYK85" s="292"/>
      <c r="EYL85" s="292"/>
      <c r="EYM85" s="292"/>
      <c r="EYN85" s="292"/>
      <c r="EYO85" s="292"/>
      <c r="EYP85" s="292"/>
      <c r="EYQ85" s="292"/>
      <c r="EYR85" s="292"/>
      <c r="EYS85" s="292"/>
      <c r="EYT85" s="292"/>
      <c r="EYU85" s="292"/>
      <c r="EYV85" s="292"/>
      <c r="EYW85" s="292"/>
      <c r="EYX85" s="292"/>
      <c r="EYY85" s="292"/>
      <c r="EYZ85" s="292"/>
      <c r="EZA85" s="292"/>
      <c r="EZB85" s="292"/>
      <c r="EZC85" s="292"/>
      <c r="EZD85" s="292"/>
      <c r="EZE85" s="292"/>
      <c r="EZF85" s="292"/>
      <c r="EZG85" s="292"/>
      <c r="EZH85" s="292"/>
      <c r="EZI85" s="292"/>
      <c r="EZJ85" s="292"/>
      <c r="EZK85" s="292"/>
      <c r="EZL85" s="292"/>
      <c r="EZM85" s="292"/>
      <c r="EZN85" s="292"/>
      <c r="EZO85" s="292"/>
      <c r="EZP85" s="292"/>
      <c r="EZQ85" s="292"/>
      <c r="EZR85" s="292"/>
      <c r="EZS85" s="292"/>
      <c r="EZT85" s="292"/>
      <c r="EZU85" s="292"/>
      <c r="EZV85" s="292"/>
      <c r="EZW85" s="292"/>
      <c r="EZX85" s="292"/>
      <c r="EZY85" s="292"/>
      <c r="EZZ85" s="292"/>
      <c r="FAA85" s="292"/>
      <c r="FAB85" s="292"/>
      <c r="FAC85" s="292"/>
      <c r="FAD85" s="292"/>
      <c r="FAE85" s="292"/>
      <c r="FAF85" s="292"/>
      <c r="FAG85" s="292"/>
      <c r="FAH85" s="292"/>
      <c r="FAI85" s="292"/>
      <c r="FAJ85" s="292"/>
      <c r="FAK85" s="292"/>
      <c r="FAL85" s="292"/>
      <c r="FAM85" s="292"/>
      <c r="FAN85" s="292"/>
      <c r="FAO85" s="292"/>
      <c r="FAP85" s="292"/>
      <c r="FAQ85" s="292"/>
      <c r="FAR85" s="292"/>
      <c r="FAS85" s="292"/>
      <c r="FAT85" s="292"/>
      <c r="FAU85" s="292"/>
      <c r="FAV85" s="292"/>
      <c r="FAW85" s="292"/>
      <c r="FAX85" s="292"/>
      <c r="FAY85" s="292"/>
      <c r="FAZ85" s="292"/>
      <c r="FBA85" s="292"/>
      <c r="FBB85" s="292"/>
      <c r="FBC85" s="292"/>
      <c r="FBD85" s="292"/>
      <c r="FBE85" s="292"/>
      <c r="FBF85" s="292"/>
      <c r="FBG85" s="292"/>
      <c r="FBH85" s="292"/>
      <c r="FBI85" s="292"/>
      <c r="FBJ85" s="292"/>
      <c r="FBK85" s="292"/>
      <c r="FBL85" s="292"/>
      <c r="FBM85" s="292"/>
      <c r="FBN85" s="292"/>
      <c r="FBO85" s="292"/>
      <c r="FBP85" s="292"/>
      <c r="FBQ85" s="292"/>
      <c r="FBR85" s="292"/>
      <c r="FBS85" s="292"/>
      <c r="FBT85" s="292"/>
      <c r="FBU85" s="292"/>
      <c r="FBV85" s="292"/>
      <c r="FBW85" s="292"/>
      <c r="FBX85" s="292"/>
      <c r="FBY85" s="292"/>
      <c r="FBZ85" s="292"/>
      <c r="FCA85" s="292"/>
      <c r="FCB85" s="292"/>
      <c r="FCC85" s="292"/>
      <c r="FCD85" s="292"/>
      <c r="FCE85" s="292"/>
      <c r="FCF85" s="292"/>
      <c r="FCG85" s="292"/>
      <c r="FCH85" s="292"/>
      <c r="FCI85" s="292"/>
      <c r="FCJ85" s="292"/>
      <c r="FCK85" s="292"/>
      <c r="FCL85" s="292"/>
      <c r="FCM85" s="292"/>
      <c r="FCN85" s="292"/>
      <c r="FCO85" s="292"/>
      <c r="FCP85" s="292"/>
      <c r="FCQ85" s="292"/>
      <c r="FCR85" s="292"/>
      <c r="FCS85" s="292"/>
      <c r="FCT85" s="292"/>
      <c r="FCU85" s="292"/>
      <c r="FCV85" s="292"/>
      <c r="FCW85" s="292"/>
      <c r="FCX85" s="292"/>
      <c r="FCY85" s="292"/>
      <c r="FCZ85" s="292"/>
      <c r="FDA85" s="292"/>
      <c r="FDB85" s="292"/>
      <c r="FDC85" s="292"/>
      <c r="FDD85" s="292"/>
      <c r="FDE85" s="292"/>
      <c r="FDF85" s="292"/>
      <c r="FDG85" s="292"/>
      <c r="FDH85" s="292"/>
      <c r="FDI85" s="292"/>
      <c r="FDJ85" s="292"/>
      <c r="FDK85" s="292"/>
      <c r="FDL85" s="292"/>
      <c r="FDM85" s="292"/>
      <c r="FDN85" s="292"/>
      <c r="FDO85" s="292"/>
      <c r="FDP85" s="292"/>
      <c r="FDQ85" s="292"/>
      <c r="FDR85" s="292"/>
      <c r="FDS85" s="292"/>
      <c r="FDT85" s="292"/>
      <c r="FDU85" s="292"/>
      <c r="FDV85" s="292"/>
      <c r="FDW85" s="292"/>
      <c r="FDX85" s="292"/>
      <c r="FDY85" s="292"/>
      <c r="FDZ85" s="292"/>
      <c r="FEA85" s="292"/>
      <c r="FEB85" s="292"/>
      <c r="FEC85" s="292"/>
      <c r="FED85" s="292"/>
      <c r="FEE85" s="292"/>
      <c r="FEF85" s="292"/>
      <c r="FEG85" s="292"/>
      <c r="FEH85" s="292"/>
      <c r="FEI85" s="292"/>
      <c r="FEJ85" s="292"/>
      <c r="FEK85" s="292"/>
      <c r="FEL85" s="292"/>
      <c r="FEM85" s="292"/>
      <c r="FEN85" s="292"/>
      <c r="FEO85" s="292"/>
      <c r="FEP85" s="292"/>
      <c r="FEQ85" s="292"/>
      <c r="FER85" s="292"/>
      <c r="FES85" s="292"/>
      <c r="FET85" s="292"/>
      <c r="FEU85" s="292"/>
      <c r="FEV85" s="292"/>
      <c r="FEW85" s="292"/>
      <c r="FEX85" s="292"/>
      <c r="FEY85" s="292"/>
      <c r="FEZ85" s="292"/>
      <c r="FFA85" s="292"/>
      <c r="FFB85" s="292"/>
      <c r="FFC85" s="292"/>
      <c r="FFD85" s="292"/>
      <c r="FFE85" s="292"/>
      <c r="FFF85" s="292"/>
      <c r="FFG85" s="292"/>
      <c r="FFH85" s="292"/>
      <c r="FFI85" s="292"/>
      <c r="FFJ85" s="292"/>
      <c r="FFK85" s="292"/>
      <c r="FFL85" s="292"/>
      <c r="FFM85" s="292"/>
      <c r="FFN85" s="292"/>
      <c r="FFO85" s="292"/>
      <c r="FFP85" s="292"/>
      <c r="FFQ85" s="292"/>
      <c r="FFR85" s="292"/>
      <c r="FFS85" s="292"/>
      <c r="FFT85" s="292"/>
      <c r="FFU85" s="292"/>
      <c r="FFV85" s="292"/>
      <c r="FFW85" s="292"/>
      <c r="FFX85" s="292"/>
      <c r="FFY85" s="292"/>
      <c r="FFZ85" s="292"/>
      <c r="FGA85" s="292"/>
      <c r="FGB85" s="292"/>
      <c r="FGC85" s="292"/>
      <c r="FGD85" s="292"/>
      <c r="FGE85" s="292"/>
      <c r="FGF85" s="292"/>
      <c r="FGG85" s="292"/>
      <c r="FGH85" s="292"/>
      <c r="FGI85" s="292"/>
      <c r="FGJ85" s="292"/>
      <c r="FGK85" s="292"/>
      <c r="FGL85" s="292"/>
      <c r="FGM85" s="292"/>
      <c r="FGN85" s="292"/>
      <c r="FGO85" s="292"/>
      <c r="FGP85" s="292"/>
      <c r="FGQ85" s="292"/>
      <c r="FGR85" s="292"/>
      <c r="FGS85" s="292"/>
      <c r="FGT85" s="292"/>
      <c r="FGU85" s="292"/>
      <c r="FGV85" s="292"/>
      <c r="FGW85" s="292"/>
      <c r="FGX85" s="292"/>
      <c r="FGY85" s="292"/>
      <c r="FGZ85" s="292"/>
      <c r="FHA85" s="292"/>
      <c r="FHB85" s="292"/>
      <c r="FHC85" s="292"/>
      <c r="FHD85" s="292"/>
      <c r="FHE85" s="292"/>
      <c r="FHF85" s="292"/>
      <c r="FHG85" s="292"/>
      <c r="FHH85" s="292"/>
      <c r="FHI85" s="292"/>
      <c r="FHJ85" s="292"/>
      <c r="FHK85" s="292"/>
      <c r="FHL85" s="292"/>
      <c r="FHM85" s="292"/>
      <c r="FHN85" s="292"/>
      <c r="FHO85" s="292"/>
      <c r="FHP85" s="292"/>
      <c r="FHQ85" s="292"/>
      <c r="FHR85" s="292"/>
      <c r="FHS85" s="292"/>
      <c r="FHT85" s="292"/>
      <c r="FHU85" s="292"/>
      <c r="FHV85" s="292"/>
      <c r="FHW85" s="292"/>
      <c r="FHX85" s="292"/>
      <c r="FHY85" s="292"/>
      <c r="FHZ85" s="292"/>
      <c r="FIA85" s="292"/>
      <c r="FIB85" s="292"/>
      <c r="FIC85" s="292"/>
      <c r="FID85" s="292"/>
      <c r="FIE85" s="292"/>
      <c r="FIF85" s="292"/>
      <c r="FIG85" s="292"/>
      <c r="FIH85" s="292"/>
      <c r="FII85" s="292"/>
      <c r="FIJ85" s="292"/>
      <c r="FIK85" s="292"/>
      <c r="FIL85" s="292"/>
      <c r="FIM85" s="292"/>
      <c r="FIN85" s="292"/>
      <c r="FIO85" s="292"/>
      <c r="FIP85" s="292"/>
      <c r="FIQ85" s="292"/>
      <c r="FIR85" s="292"/>
      <c r="FIS85" s="292"/>
      <c r="FIT85" s="292"/>
      <c r="FIU85" s="292"/>
      <c r="FIV85" s="292"/>
      <c r="FIW85" s="292"/>
      <c r="FIX85" s="292"/>
      <c r="FIY85" s="292"/>
      <c r="FIZ85" s="292"/>
      <c r="FJA85" s="292"/>
      <c r="FJB85" s="292"/>
      <c r="FJC85" s="292"/>
      <c r="FJD85" s="292"/>
      <c r="FJE85" s="292"/>
      <c r="FJF85" s="292"/>
      <c r="FJG85" s="292"/>
      <c r="FJH85" s="292"/>
      <c r="FJI85" s="292"/>
      <c r="FJJ85" s="292"/>
      <c r="FJK85" s="292"/>
      <c r="FJL85" s="292"/>
      <c r="FJM85" s="292"/>
      <c r="FJN85" s="292"/>
      <c r="FJO85" s="292"/>
      <c r="FJP85" s="292"/>
      <c r="FJQ85" s="292"/>
      <c r="FJR85" s="292"/>
      <c r="FJS85" s="292"/>
      <c r="FJT85" s="292"/>
      <c r="FJU85" s="292"/>
      <c r="FJV85" s="292"/>
      <c r="FJW85" s="292"/>
      <c r="FJX85" s="292"/>
      <c r="FJY85" s="292"/>
      <c r="FJZ85" s="292"/>
      <c r="FKA85" s="292"/>
      <c r="FKB85" s="292"/>
      <c r="FKC85" s="292"/>
      <c r="FKD85" s="292"/>
      <c r="FKE85" s="292"/>
      <c r="FKF85" s="292"/>
      <c r="FKG85" s="292"/>
      <c r="FKH85" s="292"/>
      <c r="FKI85" s="292"/>
      <c r="FKJ85" s="292"/>
      <c r="FKK85" s="292"/>
      <c r="FKL85" s="292"/>
      <c r="FKM85" s="292"/>
      <c r="FKN85" s="292"/>
      <c r="FKO85" s="292"/>
      <c r="FKP85" s="292"/>
      <c r="FKQ85" s="292"/>
      <c r="FKR85" s="292"/>
      <c r="FKS85" s="292"/>
      <c r="FKT85" s="292"/>
      <c r="FKU85" s="292"/>
      <c r="FKV85" s="292"/>
      <c r="FKW85" s="292"/>
      <c r="FKX85" s="292"/>
      <c r="FKY85" s="292"/>
      <c r="FKZ85" s="292"/>
      <c r="FLA85" s="292"/>
      <c r="FLB85" s="292"/>
      <c r="FLC85" s="292"/>
      <c r="FLD85" s="292"/>
      <c r="FLE85" s="292"/>
      <c r="FLF85" s="292"/>
      <c r="FLG85" s="292"/>
      <c r="FLH85" s="292"/>
      <c r="FLI85" s="292"/>
      <c r="FLJ85" s="292"/>
      <c r="FLK85" s="292"/>
      <c r="FLL85" s="292"/>
      <c r="FLM85" s="292"/>
      <c r="FLN85" s="292"/>
      <c r="FLO85" s="292"/>
      <c r="FLP85" s="292"/>
      <c r="FLQ85" s="292"/>
      <c r="FLR85" s="292"/>
      <c r="FLS85" s="292"/>
      <c r="FLT85" s="292"/>
      <c r="FLU85" s="292"/>
      <c r="FLV85" s="292"/>
      <c r="FLW85" s="292"/>
      <c r="FLX85" s="292"/>
      <c r="FLY85" s="292"/>
      <c r="FLZ85" s="292"/>
      <c r="FMA85" s="292"/>
      <c r="FMB85" s="292"/>
      <c r="FMC85" s="292"/>
      <c r="FMD85" s="292"/>
      <c r="FME85" s="292"/>
      <c r="FMF85" s="292"/>
      <c r="FMG85" s="292"/>
      <c r="FMH85" s="292"/>
      <c r="FMI85" s="292"/>
      <c r="FMJ85" s="292"/>
      <c r="FMK85" s="292"/>
      <c r="FML85" s="292"/>
      <c r="FMM85" s="292"/>
      <c r="FMN85" s="292"/>
      <c r="FMO85" s="292"/>
      <c r="FMP85" s="292"/>
      <c r="FMQ85" s="292"/>
      <c r="FMR85" s="292"/>
      <c r="FMS85" s="292"/>
      <c r="FMT85" s="292"/>
      <c r="FMU85" s="292"/>
      <c r="FMV85" s="292"/>
      <c r="FMW85" s="292"/>
      <c r="FMX85" s="292"/>
      <c r="FMY85" s="292"/>
      <c r="FMZ85" s="292"/>
      <c r="FNA85" s="292"/>
      <c r="FNB85" s="292"/>
      <c r="FNC85" s="292"/>
      <c r="FND85" s="292"/>
      <c r="FNE85" s="292"/>
      <c r="FNF85" s="292"/>
      <c r="FNG85" s="292"/>
      <c r="FNH85" s="292"/>
      <c r="FNI85" s="292"/>
      <c r="FNJ85" s="292"/>
      <c r="FNK85" s="292"/>
      <c r="FNL85" s="292"/>
      <c r="FNM85" s="292"/>
      <c r="FNN85" s="292"/>
      <c r="FNO85" s="292"/>
      <c r="FNP85" s="292"/>
      <c r="FNQ85" s="292"/>
      <c r="FNR85" s="292"/>
      <c r="FNS85" s="292"/>
      <c r="FNT85" s="292"/>
      <c r="FNU85" s="292"/>
      <c r="FNV85" s="292"/>
      <c r="FNW85" s="292"/>
      <c r="FNX85" s="292"/>
      <c r="FNY85" s="292"/>
      <c r="FNZ85" s="292"/>
      <c r="FOA85" s="292"/>
      <c r="FOB85" s="292"/>
      <c r="FOC85" s="292"/>
      <c r="FOD85" s="292"/>
      <c r="FOE85" s="292"/>
      <c r="FOF85" s="292"/>
      <c r="FOG85" s="292"/>
      <c r="FOH85" s="292"/>
      <c r="FOI85" s="292"/>
      <c r="FOJ85" s="292"/>
      <c r="FOK85" s="292"/>
      <c r="FOL85" s="292"/>
      <c r="FOM85" s="292"/>
      <c r="FON85" s="292"/>
      <c r="FOO85" s="292"/>
      <c r="FOP85" s="292"/>
      <c r="FOQ85" s="292"/>
      <c r="FOR85" s="292"/>
      <c r="FOS85" s="292"/>
      <c r="FOT85" s="292"/>
      <c r="FOU85" s="292"/>
      <c r="FOV85" s="292"/>
      <c r="FOW85" s="292"/>
      <c r="FOX85" s="292"/>
      <c r="FOY85" s="292"/>
      <c r="FOZ85" s="292"/>
      <c r="FPA85" s="292"/>
      <c r="FPB85" s="292"/>
      <c r="FPC85" s="292"/>
      <c r="FPD85" s="292"/>
      <c r="FPE85" s="292"/>
      <c r="FPF85" s="292"/>
      <c r="FPG85" s="292"/>
      <c r="FPH85" s="292"/>
      <c r="FPI85" s="292"/>
      <c r="FPJ85" s="292"/>
      <c r="FPK85" s="292"/>
      <c r="FPL85" s="292"/>
      <c r="FPM85" s="292"/>
      <c r="FPN85" s="292"/>
      <c r="FPO85" s="292"/>
      <c r="FPP85" s="292"/>
      <c r="FPQ85" s="292"/>
      <c r="FPR85" s="292"/>
      <c r="FPS85" s="292"/>
      <c r="FPT85" s="292"/>
      <c r="FPU85" s="292"/>
      <c r="FPV85" s="292"/>
      <c r="FPW85" s="292"/>
      <c r="FPX85" s="292"/>
      <c r="FPY85" s="292"/>
      <c r="FPZ85" s="292"/>
      <c r="FQA85" s="292"/>
      <c r="FQB85" s="292"/>
      <c r="FQC85" s="292"/>
      <c r="FQD85" s="292"/>
      <c r="FQE85" s="292"/>
      <c r="FQF85" s="292"/>
      <c r="FQG85" s="292"/>
      <c r="FQH85" s="292"/>
      <c r="FQI85" s="292"/>
      <c r="FQJ85" s="292"/>
      <c r="FQK85" s="292"/>
      <c r="FQL85" s="292"/>
      <c r="FQM85" s="292"/>
      <c r="FQN85" s="292"/>
      <c r="FQO85" s="292"/>
      <c r="FQP85" s="292"/>
      <c r="FQQ85" s="292"/>
      <c r="FQR85" s="292"/>
      <c r="FQS85" s="292"/>
      <c r="FQT85" s="292"/>
      <c r="FQU85" s="292"/>
      <c r="FQV85" s="292"/>
      <c r="FQW85" s="292"/>
      <c r="FQX85" s="292"/>
      <c r="FQY85" s="292"/>
      <c r="FQZ85" s="292"/>
      <c r="FRA85" s="292"/>
      <c r="FRB85" s="292"/>
      <c r="FRC85" s="292"/>
      <c r="FRD85" s="292"/>
      <c r="FRE85" s="292"/>
      <c r="FRF85" s="292"/>
      <c r="FRG85" s="292"/>
      <c r="FRH85" s="292"/>
      <c r="FRI85" s="292"/>
      <c r="FRJ85" s="292"/>
      <c r="FRK85" s="292"/>
      <c r="FRL85" s="292"/>
      <c r="FRM85" s="292"/>
      <c r="FRN85" s="292"/>
      <c r="FRO85" s="292"/>
      <c r="FRP85" s="292"/>
      <c r="FRQ85" s="292"/>
      <c r="FRR85" s="292"/>
      <c r="FRS85" s="292"/>
      <c r="FRT85" s="292"/>
      <c r="FRU85" s="292"/>
      <c r="FRV85" s="292"/>
      <c r="FRW85" s="292"/>
      <c r="FRX85" s="292"/>
      <c r="FRY85" s="292"/>
      <c r="FRZ85" s="292"/>
      <c r="FSA85" s="292"/>
      <c r="FSB85" s="292"/>
      <c r="FSC85" s="292"/>
      <c r="FSD85" s="292"/>
      <c r="FSE85" s="292"/>
      <c r="FSF85" s="292"/>
      <c r="FSG85" s="292"/>
      <c r="FSH85" s="292"/>
      <c r="FSI85" s="292"/>
      <c r="FSJ85" s="292"/>
      <c r="FSK85" s="292"/>
      <c r="FSL85" s="292"/>
      <c r="FSM85" s="292"/>
      <c r="FSN85" s="292"/>
      <c r="FSO85" s="292"/>
      <c r="FSP85" s="292"/>
      <c r="FSQ85" s="292"/>
      <c r="FSR85" s="292"/>
      <c r="FSS85" s="292"/>
      <c r="FST85" s="292"/>
      <c r="FSU85" s="292"/>
      <c r="FSV85" s="292"/>
      <c r="FSW85" s="292"/>
      <c r="FSX85" s="292"/>
      <c r="FSY85" s="292"/>
      <c r="FSZ85" s="292"/>
      <c r="FTA85" s="292"/>
      <c r="FTB85" s="292"/>
      <c r="FTC85" s="292"/>
      <c r="FTD85" s="292"/>
      <c r="FTE85" s="292"/>
      <c r="FTF85" s="292"/>
      <c r="FTG85" s="292"/>
      <c r="FTH85" s="292"/>
      <c r="FTI85" s="292"/>
      <c r="FTJ85" s="292"/>
      <c r="FTK85" s="292"/>
      <c r="FTL85" s="292"/>
      <c r="FTM85" s="292"/>
      <c r="FTN85" s="292"/>
      <c r="FTO85" s="292"/>
      <c r="FTP85" s="292"/>
      <c r="FTQ85" s="292"/>
      <c r="FTR85" s="292"/>
      <c r="FTS85" s="292"/>
      <c r="FTT85" s="292"/>
      <c r="FTU85" s="292"/>
      <c r="FTV85" s="292"/>
      <c r="FTW85" s="292"/>
      <c r="FTX85" s="292"/>
      <c r="FTY85" s="292"/>
      <c r="FTZ85" s="292"/>
      <c r="FUA85" s="292"/>
      <c r="FUB85" s="292"/>
      <c r="FUC85" s="292"/>
      <c r="FUD85" s="292"/>
      <c r="FUE85" s="292"/>
      <c r="FUF85" s="292"/>
      <c r="FUG85" s="292"/>
      <c r="FUH85" s="292"/>
      <c r="FUI85" s="292"/>
      <c r="FUJ85" s="292"/>
      <c r="FUK85" s="292"/>
      <c r="FUL85" s="292"/>
      <c r="FUM85" s="292"/>
      <c r="FUN85" s="292"/>
      <c r="FUO85" s="292"/>
      <c r="FUP85" s="292"/>
      <c r="FUQ85" s="292"/>
      <c r="FUR85" s="292"/>
      <c r="FUS85" s="292"/>
      <c r="FUT85" s="292"/>
      <c r="FUU85" s="292"/>
      <c r="FUV85" s="292"/>
      <c r="FUW85" s="292"/>
      <c r="FUX85" s="292"/>
      <c r="FUY85" s="292"/>
      <c r="FUZ85" s="292"/>
      <c r="FVA85" s="292"/>
      <c r="FVB85" s="292"/>
      <c r="FVC85" s="292"/>
      <c r="FVD85" s="292"/>
      <c r="FVE85" s="292"/>
      <c r="FVF85" s="292"/>
      <c r="FVG85" s="292"/>
      <c r="FVH85" s="292"/>
      <c r="FVI85" s="292"/>
      <c r="FVJ85" s="292"/>
      <c r="FVK85" s="292"/>
      <c r="FVL85" s="292"/>
      <c r="FVM85" s="292"/>
      <c r="FVN85" s="292"/>
      <c r="FVO85" s="292"/>
      <c r="FVP85" s="292"/>
      <c r="FVQ85" s="292"/>
      <c r="FVR85" s="292"/>
      <c r="FVS85" s="292"/>
      <c r="FVT85" s="292"/>
      <c r="FVU85" s="292"/>
      <c r="FVV85" s="292"/>
      <c r="FVW85" s="292"/>
      <c r="FVX85" s="292"/>
      <c r="FVY85" s="292"/>
      <c r="FVZ85" s="292"/>
      <c r="FWA85" s="292"/>
      <c r="FWB85" s="292"/>
      <c r="FWC85" s="292"/>
      <c r="FWD85" s="292"/>
      <c r="FWE85" s="292"/>
      <c r="FWF85" s="292"/>
      <c r="FWG85" s="292"/>
      <c r="FWH85" s="292"/>
      <c r="FWI85" s="292"/>
      <c r="FWJ85" s="292"/>
      <c r="FWK85" s="292"/>
      <c r="FWL85" s="292"/>
      <c r="FWM85" s="292"/>
      <c r="FWN85" s="292"/>
      <c r="FWO85" s="292"/>
      <c r="FWP85" s="292"/>
      <c r="FWQ85" s="292"/>
      <c r="FWR85" s="292"/>
      <c r="FWS85" s="292"/>
      <c r="FWT85" s="292"/>
      <c r="FWU85" s="292"/>
      <c r="FWV85" s="292"/>
      <c r="FWW85" s="292"/>
      <c r="FWX85" s="292"/>
      <c r="FWY85" s="292"/>
      <c r="FWZ85" s="292"/>
      <c r="FXA85" s="292"/>
      <c r="FXB85" s="292"/>
      <c r="FXC85" s="292"/>
      <c r="FXD85" s="292"/>
      <c r="FXE85" s="292"/>
      <c r="FXF85" s="292"/>
      <c r="FXG85" s="292"/>
      <c r="FXH85" s="292"/>
      <c r="FXI85" s="292"/>
      <c r="FXJ85" s="292"/>
      <c r="FXK85" s="292"/>
      <c r="FXL85" s="292"/>
      <c r="FXM85" s="292"/>
      <c r="FXN85" s="292"/>
      <c r="FXO85" s="292"/>
      <c r="FXP85" s="292"/>
      <c r="FXQ85" s="292"/>
      <c r="FXR85" s="292"/>
      <c r="FXS85" s="292"/>
      <c r="FXT85" s="292"/>
      <c r="FXU85" s="292"/>
      <c r="FXV85" s="292"/>
      <c r="FXW85" s="292"/>
      <c r="FXX85" s="292"/>
      <c r="FXY85" s="292"/>
      <c r="FXZ85" s="292"/>
      <c r="FYA85" s="292"/>
      <c r="FYB85" s="292"/>
      <c r="FYC85" s="292"/>
      <c r="FYD85" s="292"/>
      <c r="FYE85" s="292"/>
      <c r="FYF85" s="292"/>
      <c r="FYG85" s="292"/>
      <c r="FYH85" s="292"/>
      <c r="FYI85" s="292"/>
      <c r="FYJ85" s="292"/>
      <c r="FYK85" s="292"/>
      <c r="FYL85" s="292"/>
      <c r="FYM85" s="292"/>
      <c r="FYN85" s="292"/>
      <c r="FYO85" s="292"/>
      <c r="FYP85" s="292"/>
      <c r="FYQ85" s="292"/>
      <c r="FYR85" s="292"/>
      <c r="FYS85" s="292"/>
      <c r="FYT85" s="292"/>
      <c r="FYU85" s="292"/>
      <c r="FYV85" s="292"/>
      <c r="FYW85" s="292"/>
      <c r="FYX85" s="292"/>
      <c r="FYY85" s="292"/>
      <c r="FYZ85" s="292"/>
      <c r="FZA85" s="292"/>
      <c r="FZB85" s="292"/>
      <c r="FZC85" s="292"/>
      <c r="FZD85" s="292"/>
      <c r="FZE85" s="292"/>
      <c r="FZF85" s="292"/>
      <c r="FZG85" s="292"/>
      <c r="FZH85" s="292"/>
      <c r="FZI85" s="292"/>
      <c r="FZJ85" s="292"/>
      <c r="FZK85" s="292"/>
      <c r="FZL85" s="292"/>
      <c r="FZM85" s="292"/>
      <c r="FZN85" s="292"/>
      <c r="FZO85" s="292"/>
      <c r="FZP85" s="292"/>
      <c r="FZQ85" s="292"/>
      <c r="FZR85" s="292"/>
      <c r="FZS85" s="292"/>
      <c r="FZT85" s="292"/>
      <c r="FZU85" s="292"/>
      <c r="FZV85" s="292"/>
      <c r="FZW85" s="292"/>
      <c r="FZX85" s="292"/>
      <c r="FZY85" s="292"/>
      <c r="FZZ85" s="292"/>
      <c r="GAA85" s="292"/>
      <c r="GAB85" s="292"/>
      <c r="GAC85" s="292"/>
      <c r="GAD85" s="292"/>
      <c r="GAE85" s="292"/>
      <c r="GAF85" s="292"/>
      <c r="GAG85" s="292"/>
      <c r="GAH85" s="292"/>
      <c r="GAI85" s="292"/>
      <c r="GAJ85" s="292"/>
      <c r="GAK85" s="292"/>
      <c r="GAL85" s="292"/>
      <c r="GAM85" s="292"/>
      <c r="GAN85" s="292"/>
      <c r="GAO85" s="292"/>
      <c r="GAP85" s="292"/>
      <c r="GAQ85" s="292"/>
      <c r="GAR85" s="292"/>
      <c r="GAS85" s="292"/>
      <c r="GAT85" s="292"/>
      <c r="GAU85" s="292"/>
      <c r="GAV85" s="292"/>
      <c r="GAW85" s="292"/>
      <c r="GAX85" s="292"/>
      <c r="GAY85" s="292"/>
      <c r="GAZ85" s="292"/>
      <c r="GBA85" s="292"/>
      <c r="GBB85" s="292"/>
      <c r="GBC85" s="292"/>
      <c r="GBD85" s="292"/>
      <c r="GBE85" s="292"/>
      <c r="GBF85" s="292"/>
      <c r="GBG85" s="292"/>
      <c r="GBH85" s="292"/>
      <c r="GBI85" s="292"/>
      <c r="GBJ85" s="292"/>
      <c r="GBK85" s="292"/>
      <c r="GBL85" s="292"/>
      <c r="GBM85" s="292"/>
      <c r="GBN85" s="292"/>
      <c r="GBO85" s="292"/>
      <c r="GBP85" s="292"/>
      <c r="GBQ85" s="292"/>
      <c r="GBR85" s="292"/>
      <c r="GBS85" s="292"/>
      <c r="GBT85" s="292"/>
      <c r="GBU85" s="292"/>
      <c r="GBV85" s="292"/>
      <c r="GBW85" s="292"/>
      <c r="GBX85" s="292"/>
      <c r="GBY85" s="292"/>
      <c r="GBZ85" s="292"/>
      <c r="GCA85" s="292"/>
      <c r="GCB85" s="292"/>
      <c r="GCC85" s="292"/>
      <c r="GCD85" s="292"/>
      <c r="GCE85" s="292"/>
      <c r="GCF85" s="292"/>
      <c r="GCG85" s="292"/>
      <c r="GCH85" s="292"/>
      <c r="GCI85" s="292"/>
      <c r="GCJ85" s="292"/>
      <c r="GCK85" s="292"/>
      <c r="GCL85" s="292"/>
      <c r="GCM85" s="292"/>
      <c r="GCN85" s="292"/>
      <c r="GCO85" s="292"/>
      <c r="GCP85" s="292"/>
      <c r="GCQ85" s="292"/>
      <c r="GCR85" s="292"/>
      <c r="GCS85" s="292"/>
      <c r="GCT85" s="292"/>
      <c r="GCU85" s="292"/>
      <c r="GCV85" s="292"/>
      <c r="GCW85" s="292"/>
      <c r="GCX85" s="292"/>
      <c r="GCY85" s="292"/>
      <c r="GCZ85" s="292"/>
      <c r="GDA85" s="292"/>
      <c r="GDB85" s="292"/>
      <c r="GDC85" s="292"/>
      <c r="GDD85" s="292"/>
      <c r="GDE85" s="292"/>
      <c r="GDF85" s="292"/>
      <c r="GDG85" s="292"/>
      <c r="GDH85" s="292"/>
      <c r="GDI85" s="292"/>
      <c r="GDJ85" s="292"/>
      <c r="GDK85" s="292"/>
      <c r="GDL85" s="292"/>
      <c r="GDM85" s="292"/>
      <c r="GDN85" s="292"/>
      <c r="GDO85" s="292"/>
      <c r="GDP85" s="292"/>
      <c r="GDQ85" s="292"/>
      <c r="GDR85" s="292"/>
      <c r="GDS85" s="292"/>
      <c r="GDT85" s="292"/>
      <c r="GDU85" s="292"/>
      <c r="GDV85" s="292"/>
      <c r="GDW85" s="292"/>
      <c r="GDX85" s="292"/>
      <c r="GDY85" s="292"/>
      <c r="GDZ85" s="292"/>
      <c r="GEA85" s="292"/>
      <c r="GEB85" s="292"/>
      <c r="GEC85" s="292"/>
      <c r="GED85" s="292"/>
      <c r="GEE85" s="292"/>
      <c r="GEF85" s="292"/>
      <c r="GEG85" s="292"/>
      <c r="GEH85" s="292"/>
      <c r="GEI85" s="292"/>
      <c r="GEJ85" s="292"/>
      <c r="GEK85" s="292"/>
      <c r="GEL85" s="292"/>
      <c r="GEM85" s="292"/>
      <c r="GEN85" s="292"/>
      <c r="GEO85" s="292"/>
      <c r="GEP85" s="292"/>
      <c r="GEQ85" s="292"/>
      <c r="GER85" s="292"/>
      <c r="GES85" s="292"/>
      <c r="GET85" s="292"/>
      <c r="GEU85" s="292"/>
      <c r="GEV85" s="292"/>
      <c r="GEW85" s="292"/>
      <c r="GEX85" s="292"/>
      <c r="GEY85" s="292"/>
      <c r="GEZ85" s="292"/>
      <c r="GFA85" s="292"/>
      <c r="GFB85" s="292"/>
      <c r="GFC85" s="292"/>
      <c r="GFD85" s="292"/>
      <c r="GFE85" s="292"/>
      <c r="GFF85" s="292"/>
      <c r="GFG85" s="292"/>
      <c r="GFH85" s="292"/>
      <c r="GFI85" s="292"/>
      <c r="GFJ85" s="292"/>
      <c r="GFK85" s="292"/>
      <c r="GFL85" s="292"/>
      <c r="GFM85" s="292"/>
      <c r="GFN85" s="292"/>
      <c r="GFO85" s="292"/>
      <c r="GFP85" s="292"/>
      <c r="GFQ85" s="292"/>
      <c r="GFR85" s="292"/>
      <c r="GFS85" s="292"/>
      <c r="GFT85" s="292"/>
      <c r="GFU85" s="292"/>
      <c r="GFV85" s="292"/>
      <c r="GFW85" s="292"/>
      <c r="GFX85" s="292"/>
      <c r="GFY85" s="292"/>
      <c r="GFZ85" s="292"/>
      <c r="GGA85" s="292"/>
      <c r="GGB85" s="292"/>
      <c r="GGC85" s="292"/>
      <c r="GGD85" s="292"/>
      <c r="GGE85" s="292"/>
      <c r="GGF85" s="292"/>
      <c r="GGG85" s="292"/>
      <c r="GGH85" s="292"/>
      <c r="GGI85" s="292"/>
      <c r="GGJ85" s="292"/>
      <c r="GGK85" s="292"/>
      <c r="GGL85" s="292"/>
      <c r="GGM85" s="292"/>
      <c r="GGN85" s="292"/>
      <c r="GGO85" s="292"/>
      <c r="GGP85" s="292"/>
      <c r="GGQ85" s="292"/>
      <c r="GGR85" s="292"/>
      <c r="GGS85" s="292"/>
      <c r="GGT85" s="292"/>
      <c r="GGU85" s="292"/>
      <c r="GGV85" s="292"/>
      <c r="GGW85" s="292"/>
      <c r="GGX85" s="292"/>
      <c r="GGY85" s="292"/>
      <c r="GGZ85" s="292"/>
      <c r="GHA85" s="292"/>
      <c r="GHB85" s="292"/>
      <c r="GHC85" s="292"/>
      <c r="GHD85" s="292"/>
      <c r="GHE85" s="292"/>
      <c r="GHF85" s="292"/>
      <c r="GHG85" s="292"/>
      <c r="GHH85" s="292"/>
      <c r="GHI85" s="292"/>
      <c r="GHJ85" s="292"/>
      <c r="GHK85" s="292"/>
      <c r="GHL85" s="292"/>
      <c r="GHM85" s="292"/>
      <c r="GHN85" s="292"/>
      <c r="GHO85" s="292"/>
      <c r="GHP85" s="292"/>
      <c r="GHQ85" s="292"/>
      <c r="GHR85" s="292"/>
      <c r="GHS85" s="292"/>
      <c r="GHT85" s="292"/>
      <c r="GHU85" s="292"/>
      <c r="GHV85" s="292"/>
      <c r="GHW85" s="292"/>
      <c r="GHX85" s="292"/>
      <c r="GHY85" s="292"/>
      <c r="GHZ85" s="292"/>
      <c r="GIA85" s="292"/>
      <c r="GIB85" s="292"/>
      <c r="GIC85" s="292"/>
      <c r="GID85" s="292"/>
      <c r="GIE85" s="292"/>
      <c r="GIF85" s="292"/>
      <c r="GIG85" s="292"/>
      <c r="GIH85" s="292"/>
      <c r="GII85" s="292"/>
      <c r="GIJ85" s="292"/>
      <c r="GIK85" s="292"/>
      <c r="GIL85" s="292"/>
      <c r="GIM85" s="292"/>
      <c r="GIN85" s="292"/>
      <c r="GIO85" s="292"/>
      <c r="GIP85" s="292"/>
      <c r="GIQ85" s="292"/>
      <c r="GIR85" s="292"/>
      <c r="GIS85" s="292"/>
      <c r="GIT85" s="292"/>
      <c r="GIU85" s="292"/>
      <c r="GIV85" s="292"/>
      <c r="GIW85" s="292"/>
      <c r="GIX85" s="292"/>
      <c r="GIY85" s="292"/>
      <c r="GIZ85" s="292"/>
      <c r="GJA85" s="292"/>
      <c r="GJB85" s="292"/>
      <c r="GJC85" s="292"/>
      <c r="GJD85" s="292"/>
      <c r="GJE85" s="292"/>
      <c r="GJF85" s="292"/>
      <c r="GJG85" s="292"/>
      <c r="GJH85" s="292"/>
      <c r="GJI85" s="292"/>
      <c r="GJJ85" s="292"/>
      <c r="GJK85" s="292"/>
      <c r="GJL85" s="292"/>
      <c r="GJM85" s="292"/>
      <c r="GJN85" s="292"/>
      <c r="GJO85" s="292"/>
      <c r="GJP85" s="292"/>
      <c r="GJQ85" s="292"/>
      <c r="GJR85" s="292"/>
      <c r="GJS85" s="292"/>
      <c r="GJT85" s="292"/>
      <c r="GJU85" s="292"/>
      <c r="GJV85" s="292"/>
      <c r="GJW85" s="292"/>
      <c r="GJX85" s="292"/>
      <c r="GJY85" s="292"/>
      <c r="GJZ85" s="292"/>
      <c r="GKA85" s="292"/>
      <c r="GKB85" s="292"/>
      <c r="GKC85" s="292"/>
      <c r="GKD85" s="292"/>
      <c r="GKE85" s="292"/>
      <c r="GKF85" s="292"/>
      <c r="GKG85" s="292"/>
      <c r="GKH85" s="292"/>
      <c r="GKI85" s="292"/>
      <c r="GKJ85" s="292"/>
      <c r="GKK85" s="292"/>
      <c r="GKL85" s="292"/>
      <c r="GKM85" s="292"/>
      <c r="GKN85" s="292"/>
      <c r="GKO85" s="292"/>
      <c r="GKP85" s="292"/>
      <c r="GKQ85" s="292"/>
      <c r="GKR85" s="292"/>
      <c r="GKS85" s="292"/>
      <c r="GKT85" s="292"/>
      <c r="GKU85" s="292"/>
      <c r="GKV85" s="292"/>
      <c r="GKW85" s="292"/>
      <c r="GKX85" s="292"/>
      <c r="GKY85" s="292"/>
      <c r="GKZ85" s="292"/>
      <c r="GLA85" s="292"/>
      <c r="GLB85" s="292"/>
      <c r="GLC85" s="292"/>
      <c r="GLD85" s="292"/>
      <c r="GLE85" s="292"/>
      <c r="GLF85" s="292"/>
      <c r="GLG85" s="292"/>
      <c r="GLH85" s="292"/>
      <c r="GLI85" s="292"/>
      <c r="GLJ85" s="292"/>
      <c r="GLK85" s="292"/>
      <c r="GLL85" s="292"/>
      <c r="GLM85" s="292"/>
      <c r="GLN85" s="292"/>
      <c r="GLO85" s="292"/>
      <c r="GLP85" s="292"/>
      <c r="GLQ85" s="292"/>
      <c r="GLR85" s="292"/>
      <c r="GLS85" s="292"/>
      <c r="GLT85" s="292"/>
      <c r="GLU85" s="292"/>
      <c r="GLV85" s="292"/>
      <c r="GLW85" s="292"/>
      <c r="GLX85" s="292"/>
      <c r="GLY85" s="292"/>
      <c r="GLZ85" s="292"/>
      <c r="GMA85" s="292"/>
      <c r="GMB85" s="292"/>
      <c r="GMC85" s="292"/>
      <c r="GMD85" s="292"/>
      <c r="GME85" s="292"/>
      <c r="GMF85" s="292"/>
      <c r="GMG85" s="292"/>
      <c r="GMH85" s="292"/>
      <c r="GMI85" s="292"/>
      <c r="GMJ85" s="292"/>
      <c r="GMK85" s="292"/>
      <c r="GML85" s="292"/>
      <c r="GMM85" s="292"/>
      <c r="GMN85" s="292"/>
      <c r="GMO85" s="292"/>
      <c r="GMP85" s="292"/>
      <c r="GMQ85" s="292"/>
      <c r="GMR85" s="292"/>
      <c r="GMS85" s="292"/>
      <c r="GMT85" s="292"/>
      <c r="GMU85" s="292"/>
      <c r="GMV85" s="292"/>
      <c r="GMW85" s="292"/>
      <c r="GMX85" s="292"/>
      <c r="GMY85" s="292"/>
      <c r="GMZ85" s="292"/>
      <c r="GNA85" s="292"/>
      <c r="GNB85" s="292"/>
      <c r="GNC85" s="292"/>
      <c r="GND85" s="292"/>
      <c r="GNE85" s="292"/>
      <c r="GNF85" s="292"/>
      <c r="GNG85" s="292"/>
      <c r="GNH85" s="292"/>
      <c r="GNI85" s="292"/>
      <c r="GNJ85" s="292"/>
      <c r="GNK85" s="292"/>
      <c r="GNL85" s="292"/>
      <c r="GNM85" s="292"/>
      <c r="GNN85" s="292"/>
      <c r="GNO85" s="292"/>
      <c r="GNP85" s="292"/>
      <c r="GNQ85" s="292"/>
      <c r="GNR85" s="292"/>
      <c r="GNS85" s="292"/>
      <c r="GNT85" s="292"/>
      <c r="GNU85" s="292"/>
      <c r="GNV85" s="292"/>
      <c r="GNW85" s="292"/>
      <c r="GNX85" s="292"/>
      <c r="GNY85" s="292"/>
      <c r="GNZ85" s="292"/>
      <c r="GOA85" s="292"/>
      <c r="GOB85" s="292"/>
      <c r="GOC85" s="292"/>
      <c r="GOD85" s="292"/>
      <c r="GOE85" s="292"/>
      <c r="GOF85" s="292"/>
      <c r="GOG85" s="292"/>
      <c r="GOH85" s="292"/>
      <c r="GOI85" s="292"/>
      <c r="GOJ85" s="292"/>
      <c r="GOK85" s="292"/>
      <c r="GOL85" s="292"/>
      <c r="GOM85" s="292"/>
      <c r="GON85" s="292"/>
      <c r="GOO85" s="292"/>
      <c r="GOP85" s="292"/>
      <c r="GOQ85" s="292"/>
      <c r="GOR85" s="292"/>
      <c r="GOS85" s="292"/>
      <c r="GOT85" s="292"/>
      <c r="GOU85" s="292"/>
      <c r="GOV85" s="292"/>
      <c r="GOW85" s="292"/>
      <c r="GOX85" s="292"/>
      <c r="GOY85" s="292"/>
      <c r="GOZ85" s="292"/>
      <c r="GPA85" s="292"/>
      <c r="GPB85" s="292"/>
      <c r="GPC85" s="292"/>
      <c r="GPD85" s="292"/>
      <c r="GPE85" s="292"/>
      <c r="GPF85" s="292"/>
      <c r="GPG85" s="292"/>
      <c r="GPH85" s="292"/>
      <c r="GPI85" s="292"/>
      <c r="GPJ85" s="292"/>
      <c r="GPK85" s="292"/>
      <c r="GPL85" s="292"/>
      <c r="GPM85" s="292"/>
      <c r="GPN85" s="292"/>
      <c r="GPO85" s="292"/>
      <c r="GPP85" s="292"/>
      <c r="GPQ85" s="292"/>
      <c r="GPR85" s="292"/>
      <c r="GPS85" s="292"/>
      <c r="GPT85" s="292"/>
      <c r="GPU85" s="292"/>
      <c r="GPV85" s="292"/>
      <c r="GPW85" s="292"/>
      <c r="GPX85" s="292"/>
      <c r="GPY85" s="292"/>
      <c r="GPZ85" s="292"/>
      <c r="GQA85" s="292"/>
      <c r="GQB85" s="292"/>
      <c r="GQC85" s="292"/>
      <c r="GQD85" s="292"/>
      <c r="GQE85" s="292"/>
      <c r="GQF85" s="292"/>
      <c r="GQG85" s="292"/>
      <c r="GQH85" s="292"/>
      <c r="GQI85" s="292"/>
      <c r="GQJ85" s="292"/>
      <c r="GQK85" s="292"/>
      <c r="GQL85" s="292"/>
      <c r="GQM85" s="292"/>
      <c r="GQN85" s="292"/>
      <c r="GQO85" s="292"/>
      <c r="GQP85" s="292"/>
      <c r="GQQ85" s="292"/>
      <c r="GQR85" s="292"/>
      <c r="GQS85" s="292"/>
      <c r="GQT85" s="292"/>
      <c r="GQU85" s="292"/>
      <c r="GQV85" s="292"/>
      <c r="GQW85" s="292"/>
      <c r="GQX85" s="292"/>
      <c r="GQY85" s="292"/>
      <c r="GQZ85" s="292"/>
      <c r="GRA85" s="292"/>
      <c r="GRB85" s="292"/>
      <c r="GRC85" s="292"/>
      <c r="GRD85" s="292"/>
      <c r="GRE85" s="292"/>
      <c r="GRF85" s="292"/>
      <c r="GRG85" s="292"/>
      <c r="GRH85" s="292"/>
      <c r="GRI85" s="292"/>
      <c r="GRJ85" s="292"/>
      <c r="GRK85" s="292"/>
      <c r="GRL85" s="292"/>
      <c r="GRM85" s="292"/>
      <c r="GRN85" s="292"/>
      <c r="GRO85" s="292"/>
      <c r="GRP85" s="292"/>
      <c r="GRQ85" s="292"/>
      <c r="GRR85" s="292"/>
      <c r="GRS85" s="292"/>
      <c r="GRT85" s="292"/>
      <c r="GRU85" s="292"/>
      <c r="GRV85" s="292"/>
      <c r="GRW85" s="292"/>
      <c r="GRX85" s="292"/>
      <c r="GRY85" s="292"/>
      <c r="GRZ85" s="292"/>
      <c r="GSA85" s="292"/>
      <c r="GSB85" s="292"/>
      <c r="GSC85" s="292"/>
      <c r="GSD85" s="292"/>
      <c r="GSE85" s="292"/>
      <c r="GSF85" s="292"/>
      <c r="GSG85" s="292"/>
      <c r="GSH85" s="292"/>
      <c r="GSI85" s="292"/>
      <c r="GSJ85" s="292"/>
      <c r="GSK85" s="292"/>
      <c r="GSL85" s="292"/>
      <c r="GSM85" s="292"/>
      <c r="GSN85" s="292"/>
      <c r="GSO85" s="292"/>
      <c r="GSP85" s="292"/>
      <c r="GSQ85" s="292"/>
      <c r="GSR85" s="292"/>
      <c r="GSS85" s="292"/>
      <c r="GST85" s="292"/>
      <c r="GSU85" s="292"/>
      <c r="GSV85" s="292"/>
      <c r="GSW85" s="292"/>
      <c r="GSX85" s="292"/>
      <c r="GSY85" s="292"/>
      <c r="GSZ85" s="292"/>
      <c r="GTA85" s="292"/>
      <c r="GTB85" s="292"/>
      <c r="GTC85" s="292"/>
      <c r="GTD85" s="292"/>
      <c r="GTE85" s="292"/>
      <c r="GTF85" s="292"/>
      <c r="GTG85" s="292"/>
      <c r="GTH85" s="292"/>
      <c r="GTI85" s="292"/>
      <c r="GTJ85" s="292"/>
      <c r="GTK85" s="292"/>
      <c r="GTL85" s="292"/>
      <c r="GTM85" s="292"/>
      <c r="GTN85" s="292"/>
      <c r="GTO85" s="292"/>
      <c r="GTP85" s="292"/>
      <c r="GTQ85" s="292"/>
      <c r="GTR85" s="292"/>
      <c r="GTS85" s="292"/>
      <c r="GTT85" s="292"/>
      <c r="GTU85" s="292"/>
      <c r="GTV85" s="292"/>
      <c r="GTW85" s="292"/>
      <c r="GTX85" s="292"/>
      <c r="GTY85" s="292"/>
      <c r="GTZ85" s="292"/>
      <c r="GUA85" s="292"/>
      <c r="GUB85" s="292"/>
      <c r="GUC85" s="292"/>
      <c r="GUD85" s="292"/>
      <c r="GUE85" s="292"/>
      <c r="GUF85" s="292"/>
      <c r="GUG85" s="292"/>
      <c r="GUH85" s="292"/>
      <c r="GUI85" s="292"/>
      <c r="GUJ85" s="292"/>
      <c r="GUK85" s="292"/>
      <c r="GUL85" s="292"/>
      <c r="GUM85" s="292"/>
      <c r="GUN85" s="292"/>
      <c r="GUO85" s="292"/>
      <c r="GUP85" s="292"/>
      <c r="GUQ85" s="292"/>
      <c r="GUR85" s="292"/>
      <c r="GUS85" s="292"/>
      <c r="GUT85" s="292"/>
      <c r="GUU85" s="292"/>
      <c r="GUV85" s="292"/>
      <c r="GUW85" s="292"/>
      <c r="GUX85" s="292"/>
      <c r="GUY85" s="292"/>
      <c r="GUZ85" s="292"/>
      <c r="GVA85" s="292"/>
      <c r="GVB85" s="292"/>
      <c r="GVC85" s="292"/>
      <c r="GVD85" s="292"/>
      <c r="GVE85" s="292"/>
      <c r="GVF85" s="292"/>
      <c r="GVG85" s="292"/>
      <c r="GVH85" s="292"/>
      <c r="GVI85" s="292"/>
      <c r="GVJ85" s="292"/>
      <c r="GVK85" s="292"/>
      <c r="GVL85" s="292"/>
      <c r="GVM85" s="292"/>
      <c r="GVN85" s="292"/>
      <c r="GVO85" s="292"/>
      <c r="GVP85" s="292"/>
      <c r="GVQ85" s="292"/>
      <c r="GVR85" s="292"/>
      <c r="GVS85" s="292"/>
      <c r="GVT85" s="292"/>
      <c r="GVU85" s="292"/>
      <c r="GVV85" s="292"/>
      <c r="GVW85" s="292"/>
      <c r="GVX85" s="292"/>
      <c r="GVY85" s="292"/>
      <c r="GVZ85" s="292"/>
      <c r="GWA85" s="292"/>
      <c r="GWB85" s="292"/>
      <c r="GWC85" s="292"/>
      <c r="GWD85" s="292"/>
      <c r="GWE85" s="292"/>
      <c r="GWF85" s="292"/>
      <c r="GWG85" s="292"/>
      <c r="GWH85" s="292"/>
      <c r="GWI85" s="292"/>
      <c r="GWJ85" s="292"/>
      <c r="GWK85" s="292"/>
      <c r="GWL85" s="292"/>
      <c r="GWM85" s="292"/>
      <c r="GWN85" s="292"/>
      <c r="GWO85" s="292"/>
      <c r="GWP85" s="292"/>
      <c r="GWQ85" s="292"/>
      <c r="GWR85" s="292"/>
      <c r="GWS85" s="292"/>
      <c r="GWT85" s="292"/>
      <c r="GWU85" s="292"/>
      <c r="GWV85" s="292"/>
      <c r="GWW85" s="292"/>
      <c r="GWX85" s="292"/>
      <c r="GWY85" s="292"/>
      <c r="GWZ85" s="292"/>
      <c r="GXA85" s="292"/>
      <c r="GXB85" s="292"/>
      <c r="GXC85" s="292"/>
      <c r="GXD85" s="292"/>
      <c r="GXE85" s="292"/>
      <c r="GXF85" s="292"/>
      <c r="GXG85" s="292"/>
      <c r="GXH85" s="292"/>
      <c r="GXI85" s="292"/>
      <c r="GXJ85" s="292"/>
      <c r="GXK85" s="292"/>
      <c r="GXL85" s="292"/>
      <c r="GXM85" s="292"/>
      <c r="GXN85" s="292"/>
      <c r="GXO85" s="292"/>
      <c r="GXP85" s="292"/>
      <c r="GXQ85" s="292"/>
      <c r="GXR85" s="292"/>
      <c r="GXS85" s="292"/>
      <c r="GXT85" s="292"/>
      <c r="GXU85" s="292"/>
      <c r="GXV85" s="292"/>
      <c r="GXW85" s="292"/>
      <c r="GXX85" s="292"/>
      <c r="GXY85" s="292"/>
      <c r="GXZ85" s="292"/>
      <c r="GYA85" s="292"/>
      <c r="GYB85" s="292"/>
      <c r="GYC85" s="292"/>
      <c r="GYD85" s="292"/>
      <c r="GYE85" s="292"/>
      <c r="GYF85" s="292"/>
      <c r="GYG85" s="292"/>
      <c r="GYH85" s="292"/>
      <c r="GYI85" s="292"/>
      <c r="GYJ85" s="292"/>
      <c r="GYK85" s="292"/>
      <c r="GYL85" s="292"/>
      <c r="GYM85" s="292"/>
      <c r="GYN85" s="292"/>
      <c r="GYO85" s="292"/>
      <c r="GYP85" s="292"/>
      <c r="GYQ85" s="292"/>
      <c r="GYR85" s="292"/>
      <c r="GYS85" s="292"/>
      <c r="GYT85" s="292"/>
      <c r="GYU85" s="292"/>
      <c r="GYV85" s="292"/>
      <c r="GYW85" s="292"/>
      <c r="GYX85" s="292"/>
      <c r="GYY85" s="292"/>
      <c r="GYZ85" s="292"/>
      <c r="GZA85" s="292"/>
      <c r="GZB85" s="292"/>
      <c r="GZC85" s="292"/>
      <c r="GZD85" s="292"/>
      <c r="GZE85" s="292"/>
      <c r="GZF85" s="292"/>
      <c r="GZG85" s="292"/>
      <c r="GZH85" s="292"/>
      <c r="GZI85" s="292"/>
      <c r="GZJ85" s="292"/>
      <c r="GZK85" s="292"/>
      <c r="GZL85" s="292"/>
      <c r="GZM85" s="292"/>
      <c r="GZN85" s="292"/>
      <c r="GZO85" s="292"/>
      <c r="GZP85" s="292"/>
      <c r="GZQ85" s="292"/>
      <c r="GZR85" s="292"/>
      <c r="GZS85" s="292"/>
      <c r="GZT85" s="292"/>
      <c r="GZU85" s="292"/>
      <c r="GZV85" s="292"/>
      <c r="GZW85" s="292"/>
      <c r="GZX85" s="292"/>
      <c r="GZY85" s="292"/>
      <c r="GZZ85" s="292"/>
      <c r="HAA85" s="292"/>
      <c r="HAB85" s="292"/>
      <c r="HAC85" s="292"/>
      <c r="HAD85" s="292"/>
      <c r="HAE85" s="292"/>
      <c r="HAF85" s="292"/>
      <c r="HAG85" s="292"/>
      <c r="HAH85" s="292"/>
      <c r="HAI85" s="292"/>
      <c r="HAJ85" s="292"/>
      <c r="HAK85" s="292"/>
      <c r="HAL85" s="292"/>
      <c r="HAM85" s="292"/>
      <c r="HAN85" s="292"/>
      <c r="HAO85" s="292"/>
      <c r="HAP85" s="292"/>
      <c r="HAQ85" s="292"/>
      <c r="HAR85" s="292"/>
      <c r="HAS85" s="292"/>
      <c r="HAT85" s="292"/>
      <c r="HAU85" s="292"/>
      <c r="HAV85" s="292"/>
      <c r="HAW85" s="292"/>
      <c r="HAX85" s="292"/>
      <c r="HAY85" s="292"/>
      <c r="HAZ85" s="292"/>
      <c r="HBA85" s="292"/>
      <c r="HBB85" s="292"/>
      <c r="HBC85" s="292"/>
      <c r="HBD85" s="292"/>
      <c r="HBE85" s="292"/>
      <c r="HBF85" s="292"/>
      <c r="HBG85" s="292"/>
      <c r="HBH85" s="292"/>
      <c r="HBI85" s="292"/>
      <c r="HBJ85" s="292"/>
      <c r="HBK85" s="292"/>
      <c r="HBL85" s="292"/>
      <c r="HBM85" s="292"/>
      <c r="HBN85" s="292"/>
      <c r="HBO85" s="292"/>
      <c r="HBP85" s="292"/>
      <c r="HBQ85" s="292"/>
      <c r="HBR85" s="292"/>
      <c r="HBS85" s="292"/>
      <c r="HBT85" s="292"/>
      <c r="HBU85" s="292"/>
      <c r="HBV85" s="292"/>
      <c r="HBW85" s="292"/>
      <c r="HBX85" s="292"/>
      <c r="HBY85" s="292"/>
      <c r="HBZ85" s="292"/>
      <c r="HCA85" s="292"/>
      <c r="HCB85" s="292"/>
      <c r="HCC85" s="292"/>
      <c r="HCD85" s="292"/>
      <c r="HCE85" s="292"/>
      <c r="HCF85" s="292"/>
      <c r="HCG85" s="292"/>
      <c r="HCH85" s="292"/>
      <c r="HCI85" s="292"/>
      <c r="HCJ85" s="292"/>
      <c r="HCK85" s="292"/>
      <c r="HCL85" s="292"/>
      <c r="HCM85" s="292"/>
      <c r="HCN85" s="292"/>
      <c r="HCO85" s="292"/>
      <c r="HCP85" s="292"/>
      <c r="HCQ85" s="292"/>
      <c r="HCR85" s="292"/>
      <c r="HCS85" s="292"/>
      <c r="HCT85" s="292"/>
      <c r="HCU85" s="292"/>
      <c r="HCV85" s="292"/>
      <c r="HCW85" s="292"/>
      <c r="HCX85" s="292"/>
      <c r="HCY85" s="292"/>
      <c r="HCZ85" s="292"/>
      <c r="HDA85" s="292"/>
      <c r="HDB85" s="292"/>
      <c r="HDC85" s="292"/>
      <c r="HDD85" s="292"/>
      <c r="HDE85" s="292"/>
      <c r="HDF85" s="292"/>
      <c r="HDG85" s="292"/>
      <c r="HDH85" s="292"/>
      <c r="HDI85" s="292"/>
      <c r="HDJ85" s="292"/>
      <c r="HDK85" s="292"/>
      <c r="HDL85" s="292"/>
      <c r="HDM85" s="292"/>
      <c r="HDN85" s="292"/>
      <c r="HDO85" s="292"/>
      <c r="HDP85" s="292"/>
      <c r="HDQ85" s="292"/>
      <c r="HDR85" s="292"/>
      <c r="HDS85" s="292"/>
      <c r="HDT85" s="292"/>
      <c r="HDU85" s="292"/>
      <c r="HDV85" s="292"/>
      <c r="HDW85" s="292"/>
      <c r="HDX85" s="292"/>
      <c r="HDY85" s="292"/>
      <c r="HDZ85" s="292"/>
      <c r="HEA85" s="292"/>
      <c r="HEB85" s="292"/>
      <c r="HEC85" s="292"/>
      <c r="HED85" s="292"/>
      <c r="HEE85" s="292"/>
      <c r="HEF85" s="292"/>
      <c r="HEG85" s="292"/>
      <c r="HEH85" s="292"/>
      <c r="HEI85" s="292"/>
      <c r="HEJ85" s="292"/>
      <c r="HEK85" s="292"/>
      <c r="HEL85" s="292"/>
      <c r="HEM85" s="292"/>
      <c r="HEN85" s="292"/>
      <c r="HEO85" s="292"/>
      <c r="HEP85" s="292"/>
      <c r="HEQ85" s="292"/>
      <c r="HER85" s="292"/>
      <c r="HES85" s="292"/>
      <c r="HET85" s="292"/>
      <c r="HEU85" s="292"/>
      <c r="HEV85" s="292"/>
      <c r="HEW85" s="292"/>
      <c r="HEX85" s="292"/>
      <c r="HEY85" s="292"/>
      <c r="HEZ85" s="292"/>
      <c r="HFA85" s="292"/>
      <c r="HFB85" s="292"/>
      <c r="HFC85" s="292"/>
      <c r="HFD85" s="292"/>
      <c r="HFE85" s="292"/>
      <c r="HFF85" s="292"/>
      <c r="HFG85" s="292"/>
      <c r="HFH85" s="292"/>
      <c r="HFI85" s="292"/>
      <c r="HFJ85" s="292"/>
      <c r="HFK85" s="292"/>
      <c r="HFL85" s="292"/>
      <c r="HFM85" s="292"/>
      <c r="HFN85" s="292"/>
      <c r="HFO85" s="292"/>
      <c r="HFP85" s="292"/>
      <c r="HFQ85" s="292"/>
      <c r="HFR85" s="292"/>
      <c r="HFS85" s="292"/>
      <c r="HFT85" s="292"/>
      <c r="HFU85" s="292"/>
      <c r="HFV85" s="292"/>
      <c r="HFW85" s="292"/>
      <c r="HFX85" s="292"/>
      <c r="HFY85" s="292"/>
      <c r="HFZ85" s="292"/>
      <c r="HGA85" s="292"/>
      <c r="HGB85" s="292"/>
      <c r="HGC85" s="292"/>
      <c r="HGD85" s="292"/>
      <c r="HGE85" s="292"/>
      <c r="HGF85" s="292"/>
      <c r="HGG85" s="292"/>
      <c r="HGH85" s="292"/>
      <c r="HGI85" s="292"/>
      <c r="HGJ85" s="292"/>
      <c r="HGK85" s="292"/>
      <c r="HGL85" s="292"/>
      <c r="HGM85" s="292"/>
      <c r="HGN85" s="292"/>
      <c r="HGO85" s="292"/>
      <c r="HGP85" s="292"/>
      <c r="HGQ85" s="292"/>
      <c r="HGR85" s="292"/>
      <c r="HGS85" s="292"/>
      <c r="HGT85" s="292"/>
      <c r="HGU85" s="292"/>
      <c r="HGV85" s="292"/>
      <c r="HGW85" s="292"/>
      <c r="HGX85" s="292"/>
      <c r="HGY85" s="292"/>
      <c r="HGZ85" s="292"/>
      <c r="HHA85" s="292"/>
      <c r="HHB85" s="292"/>
      <c r="HHC85" s="292"/>
      <c r="HHD85" s="292"/>
      <c r="HHE85" s="292"/>
      <c r="HHF85" s="292"/>
      <c r="HHG85" s="292"/>
      <c r="HHH85" s="292"/>
      <c r="HHI85" s="292"/>
      <c r="HHJ85" s="292"/>
      <c r="HHK85" s="292"/>
      <c r="HHL85" s="292"/>
      <c r="HHM85" s="292"/>
      <c r="HHN85" s="292"/>
      <c r="HHO85" s="292"/>
      <c r="HHP85" s="292"/>
      <c r="HHQ85" s="292"/>
      <c r="HHR85" s="292"/>
      <c r="HHS85" s="292"/>
      <c r="HHT85" s="292"/>
      <c r="HHU85" s="292"/>
      <c r="HHV85" s="292"/>
      <c r="HHW85" s="292"/>
      <c r="HHX85" s="292"/>
      <c r="HHY85" s="292"/>
      <c r="HHZ85" s="292"/>
      <c r="HIA85" s="292"/>
      <c r="HIB85" s="292"/>
      <c r="HIC85" s="292"/>
      <c r="HID85" s="292"/>
      <c r="HIE85" s="292"/>
      <c r="HIF85" s="292"/>
      <c r="HIG85" s="292"/>
      <c r="HIH85" s="292"/>
      <c r="HII85" s="292"/>
      <c r="HIJ85" s="292"/>
      <c r="HIK85" s="292"/>
      <c r="HIL85" s="292"/>
      <c r="HIM85" s="292"/>
      <c r="HIN85" s="292"/>
      <c r="HIO85" s="292"/>
      <c r="HIP85" s="292"/>
      <c r="HIQ85" s="292"/>
      <c r="HIR85" s="292"/>
      <c r="HIS85" s="292"/>
      <c r="HIT85" s="292"/>
      <c r="HIU85" s="292"/>
      <c r="HIV85" s="292"/>
      <c r="HIW85" s="292"/>
      <c r="HIX85" s="292"/>
      <c r="HIY85" s="292"/>
      <c r="HIZ85" s="292"/>
      <c r="HJA85" s="292"/>
      <c r="HJB85" s="292"/>
      <c r="HJC85" s="292"/>
      <c r="HJD85" s="292"/>
      <c r="HJE85" s="292"/>
      <c r="HJF85" s="292"/>
      <c r="HJG85" s="292"/>
      <c r="HJH85" s="292"/>
      <c r="HJI85" s="292"/>
      <c r="HJJ85" s="292"/>
      <c r="HJK85" s="292"/>
      <c r="HJL85" s="292"/>
      <c r="HJM85" s="292"/>
      <c r="HJN85" s="292"/>
      <c r="HJO85" s="292"/>
      <c r="HJP85" s="292"/>
      <c r="HJQ85" s="292"/>
      <c r="HJR85" s="292"/>
      <c r="HJS85" s="292"/>
      <c r="HJT85" s="292"/>
      <c r="HJU85" s="292"/>
      <c r="HJV85" s="292"/>
      <c r="HJW85" s="292"/>
      <c r="HJX85" s="292"/>
      <c r="HJY85" s="292"/>
      <c r="HJZ85" s="292"/>
      <c r="HKA85" s="292"/>
      <c r="HKB85" s="292"/>
      <c r="HKC85" s="292"/>
      <c r="HKD85" s="292"/>
      <c r="HKE85" s="292"/>
      <c r="HKF85" s="292"/>
      <c r="HKG85" s="292"/>
      <c r="HKH85" s="292"/>
      <c r="HKI85" s="292"/>
      <c r="HKJ85" s="292"/>
      <c r="HKK85" s="292"/>
      <c r="HKL85" s="292"/>
      <c r="HKM85" s="292"/>
      <c r="HKN85" s="292"/>
      <c r="HKO85" s="292"/>
      <c r="HKP85" s="292"/>
      <c r="HKQ85" s="292"/>
      <c r="HKR85" s="292"/>
      <c r="HKS85" s="292"/>
      <c r="HKT85" s="292"/>
      <c r="HKU85" s="292"/>
      <c r="HKV85" s="292"/>
      <c r="HKW85" s="292"/>
      <c r="HKX85" s="292"/>
      <c r="HKY85" s="292"/>
      <c r="HKZ85" s="292"/>
      <c r="HLA85" s="292"/>
      <c r="HLB85" s="292"/>
      <c r="HLC85" s="292"/>
      <c r="HLD85" s="292"/>
      <c r="HLE85" s="292"/>
      <c r="HLF85" s="292"/>
      <c r="HLG85" s="292"/>
      <c r="HLH85" s="292"/>
      <c r="HLI85" s="292"/>
      <c r="HLJ85" s="292"/>
      <c r="HLK85" s="292"/>
      <c r="HLL85" s="292"/>
      <c r="HLM85" s="292"/>
      <c r="HLN85" s="292"/>
      <c r="HLO85" s="292"/>
      <c r="HLP85" s="292"/>
      <c r="HLQ85" s="292"/>
      <c r="HLR85" s="292"/>
      <c r="HLS85" s="292"/>
      <c r="HLT85" s="292"/>
      <c r="HLU85" s="292"/>
      <c r="HLV85" s="292"/>
      <c r="HLW85" s="292"/>
      <c r="HLX85" s="292"/>
      <c r="HLY85" s="292"/>
      <c r="HLZ85" s="292"/>
      <c r="HMA85" s="292"/>
      <c r="HMB85" s="292"/>
      <c r="HMC85" s="292"/>
      <c r="HMD85" s="292"/>
      <c r="HME85" s="292"/>
      <c r="HMF85" s="292"/>
      <c r="HMG85" s="292"/>
      <c r="HMH85" s="292"/>
      <c r="HMI85" s="292"/>
      <c r="HMJ85" s="292"/>
      <c r="HMK85" s="292"/>
      <c r="HML85" s="292"/>
      <c r="HMM85" s="292"/>
      <c r="HMN85" s="292"/>
      <c r="HMO85" s="292"/>
      <c r="HMP85" s="292"/>
      <c r="HMQ85" s="292"/>
      <c r="HMR85" s="292"/>
      <c r="HMS85" s="292"/>
      <c r="HMT85" s="292"/>
      <c r="HMU85" s="292"/>
      <c r="HMV85" s="292"/>
      <c r="HMW85" s="292"/>
      <c r="HMX85" s="292"/>
      <c r="HMY85" s="292"/>
      <c r="HMZ85" s="292"/>
      <c r="HNA85" s="292"/>
      <c r="HNB85" s="292"/>
      <c r="HNC85" s="292"/>
      <c r="HND85" s="292"/>
      <c r="HNE85" s="292"/>
      <c r="HNF85" s="292"/>
      <c r="HNG85" s="292"/>
      <c r="HNH85" s="292"/>
      <c r="HNI85" s="292"/>
      <c r="HNJ85" s="292"/>
      <c r="HNK85" s="292"/>
      <c r="HNL85" s="292"/>
      <c r="HNM85" s="292"/>
      <c r="HNN85" s="292"/>
      <c r="HNO85" s="292"/>
      <c r="HNP85" s="292"/>
      <c r="HNQ85" s="292"/>
      <c r="HNR85" s="292"/>
      <c r="HNS85" s="292"/>
      <c r="HNT85" s="292"/>
      <c r="HNU85" s="292"/>
      <c r="HNV85" s="292"/>
      <c r="HNW85" s="292"/>
      <c r="HNX85" s="292"/>
      <c r="HNY85" s="292"/>
      <c r="HNZ85" s="292"/>
      <c r="HOA85" s="292"/>
      <c r="HOB85" s="292"/>
      <c r="HOC85" s="292"/>
      <c r="HOD85" s="292"/>
      <c r="HOE85" s="292"/>
      <c r="HOF85" s="292"/>
      <c r="HOG85" s="292"/>
      <c r="HOH85" s="292"/>
      <c r="HOI85" s="292"/>
      <c r="HOJ85" s="292"/>
      <c r="HOK85" s="292"/>
      <c r="HOL85" s="292"/>
      <c r="HOM85" s="292"/>
      <c r="HON85" s="292"/>
      <c r="HOO85" s="292"/>
      <c r="HOP85" s="292"/>
      <c r="HOQ85" s="292"/>
      <c r="HOR85" s="292"/>
      <c r="HOS85" s="292"/>
      <c r="HOT85" s="292"/>
      <c r="HOU85" s="292"/>
      <c r="HOV85" s="292"/>
      <c r="HOW85" s="292"/>
      <c r="HOX85" s="292"/>
      <c r="HOY85" s="292"/>
      <c r="HOZ85" s="292"/>
      <c r="HPA85" s="292"/>
      <c r="HPB85" s="292"/>
      <c r="HPC85" s="292"/>
      <c r="HPD85" s="292"/>
      <c r="HPE85" s="292"/>
      <c r="HPF85" s="292"/>
      <c r="HPG85" s="292"/>
      <c r="HPH85" s="292"/>
      <c r="HPI85" s="292"/>
      <c r="HPJ85" s="292"/>
      <c r="HPK85" s="292"/>
      <c r="HPL85" s="292"/>
      <c r="HPM85" s="292"/>
      <c r="HPN85" s="292"/>
      <c r="HPO85" s="292"/>
      <c r="HPP85" s="292"/>
      <c r="HPQ85" s="292"/>
      <c r="HPR85" s="292"/>
      <c r="HPS85" s="292"/>
      <c r="HPT85" s="292"/>
      <c r="HPU85" s="292"/>
      <c r="HPV85" s="292"/>
      <c r="HPW85" s="292"/>
      <c r="HPX85" s="292"/>
      <c r="HPY85" s="292"/>
      <c r="HPZ85" s="292"/>
      <c r="HQA85" s="292"/>
      <c r="HQB85" s="292"/>
      <c r="HQC85" s="292"/>
      <c r="HQD85" s="292"/>
      <c r="HQE85" s="292"/>
      <c r="HQF85" s="292"/>
      <c r="HQG85" s="292"/>
      <c r="HQH85" s="292"/>
      <c r="HQI85" s="292"/>
      <c r="HQJ85" s="292"/>
      <c r="HQK85" s="292"/>
      <c r="HQL85" s="292"/>
      <c r="HQM85" s="292"/>
      <c r="HQN85" s="292"/>
      <c r="HQO85" s="292"/>
      <c r="HQP85" s="292"/>
      <c r="HQQ85" s="292"/>
      <c r="HQR85" s="292"/>
      <c r="HQS85" s="292"/>
      <c r="HQT85" s="292"/>
      <c r="HQU85" s="292"/>
      <c r="HQV85" s="292"/>
      <c r="HQW85" s="292"/>
      <c r="HQX85" s="292"/>
      <c r="HQY85" s="292"/>
      <c r="HQZ85" s="292"/>
      <c r="HRA85" s="292"/>
      <c r="HRB85" s="292"/>
      <c r="HRC85" s="292"/>
      <c r="HRD85" s="292"/>
      <c r="HRE85" s="292"/>
      <c r="HRF85" s="292"/>
      <c r="HRG85" s="292"/>
      <c r="HRH85" s="292"/>
      <c r="HRI85" s="292"/>
      <c r="HRJ85" s="292"/>
      <c r="HRK85" s="292"/>
      <c r="HRL85" s="292"/>
      <c r="HRM85" s="292"/>
      <c r="HRN85" s="292"/>
      <c r="HRO85" s="292"/>
      <c r="HRP85" s="292"/>
      <c r="HRQ85" s="292"/>
      <c r="HRR85" s="292"/>
      <c r="HRS85" s="292"/>
      <c r="HRT85" s="292"/>
      <c r="HRU85" s="292"/>
      <c r="HRV85" s="292"/>
      <c r="HRW85" s="292"/>
      <c r="HRX85" s="292"/>
      <c r="HRY85" s="292"/>
      <c r="HRZ85" s="292"/>
      <c r="HSA85" s="292"/>
      <c r="HSB85" s="292"/>
      <c r="HSC85" s="292"/>
      <c r="HSD85" s="292"/>
      <c r="HSE85" s="292"/>
      <c r="HSF85" s="292"/>
      <c r="HSG85" s="292"/>
      <c r="HSH85" s="292"/>
      <c r="HSI85" s="292"/>
      <c r="HSJ85" s="292"/>
      <c r="HSK85" s="292"/>
      <c r="HSL85" s="292"/>
      <c r="HSM85" s="292"/>
      <c r="HSN85" s="292"/>
      <c r="HSO85" s="292"/>
      <c r="HSP85" s="292"/>
      <c r="HSQ85" s="292"/>
      <c r="HSR85" s="292"/>
      <c r="HSS85" s="292"/>
      <c r="HST85" s="292"/>
      <c r="HSU85" s="292"/>
      <c r="HSV85" s="292"/>
      <c r="HSW85" s="292"/>
      <c r="HSX85" s="292"/>
      <c r="HSY85" s="292"/>
      <c r="HSZ85" s="292"/>
      <c r="HTA85" s="292"/>
      <c r="HTB85" s="292"/>
      <c r="HTC85" s="292"/>
      <c r="HTD85" s="292"/>
      <c r="HTE85" s="292"/>
      <c r="HTF85" s="292"/>
      <c r="HTG85" s="292"/>
      <c r="HTH85" s="292"/>
      <c r="HTI85" s="292"/>
      <c r="HTJ85" s="292"/>
      <c r="HTK85" s="292"/>
      <c r="HTL85" s="292"/>
      <c r="HTM85" s="292"/>
      <c r="HTN85" s="292"/>
      <c r="HTO85" s="292"/>
      <c r="HTP85" s="292"/>
      <c r="HTQ85" s="292"/>
      <c r="HTR85" s="292"/>
      <c r="HTS85" s="292"/>
      <c r="HTT85" s="292"/>
      <c r="HTU85" s="292"/>
      <c r="HTV85" s="292"/>
      <c r="HTW85" s="292"/>
      <c r="HTX85" s="292"/>
      <c r="HTY85" s="292"/>
      <c r="HTZ85" s="292"/>
      <c r="HUA85" s="292"/>
      <c r="HUB85" s="292"/>
      <c r="HUC85" s="292"/>
      <c r="HUD85" s="292"/>
      <c r="HUE85" s="292"/>
      <c r="HUF85" s="292"/>
      <c r="HUG85" s="292"/>
      <c r="HUH85" s="292"/>
      <c r="HUI85" s="292"/>
      <c r="HUJ85" s="292"/>
      <c r="HUK85" s="292"/>
      <c r="HUL85" s="292"/>
      <c r="HUM85" s="292"/>
      <c r="HUN85" s="292"/>
      <c r="HUO85" s="292"/>
      <c r="HUP85" s="292"/>
      <c r="HUQ85" s="292"/>
      <c r="HUR85" s="292"/>
      <c r="HUS85" s="292"/>
      <c r="HUT85" s="292"/>
      <c r="HUU85" s="292"/>
      <c r="HUV85" s="292"/>
      <c r="HUW85" s="292"/>
      <c r="HUX85" s="292"/>
      <c r="HUY85" s="292"/>
      <c r="HUZ85" s="292"/>
      <c r="HVA85" s="292"/>
      <c r="HVB85" s="292"/>
      <c r="HVC85" s="292"/>
      <c r="HVD85" s="292"/>
      <c r="HVE85" s="292"/>
      <c r="HVF85" s="292"/>
      <c r="HVG85" s="292"/>
      <c r="HVH85" s="292"/>
      <c r="HVI85" s="292"/>
      <c r="HVJ85" s="292"/>
      <c r="HVK85" s="292"/>
      <c r="HVL85" s="292"/>
      <c r="HVM85" s="292"/>
      <c r="HVN85" s="292"/>
      <c r="HVO85" s="292"/>
      <c r="HVP85" s="292"/>
      <c r="HVQ85" s="292"/>
      <c r="HVR85" s="292"/>
      <c r="HVS85" s="292"/>
      <c r="HVT85" s="292"/>
      <c r="HVU85" s="292"/>
      <c r="HVV85" s="292"/>
      <c r="HVW85" s="292"/>
      <c r="HVX85" s="292"/>
      <c r="HVY85" s="292"/>
      <c r="HVZ85" s="292"/>
      <c r="HWA85" s="292"/>
      <c r="HWB85" s="292"/>
      <c r="HWC85" s="292"/>
      <c r="HWD85" s="292"/>
      <c r="HWE85" s="292"/>
      <c r="HWF85" s="292"/>
      <c r="HWG85" s="292"/>
      <c r="HWH85" s="292"/>
      <c r="HWI85" s="292"/>
      <c r="HWJ85" s="292"/>
      <c r="HWK85" s="292"/>
      <c r="HWL85" s="292"/>
      <c r="HWM85" s="292"/>
      <c r="HWN85" s="292"/>
      <c r="HWO85" s="292"/>
      <c r="HWP85" s="292"/>
      <c r="HWQ85" s="292"/>
      <c r="HWR85" s="292"/>
      <c r="HWS85" s="292"/>
      <c r="HWT85" s="292"/>
      <c r="HWU85" s="292"/>
      <c r="HWV85" s="292"/>
      <c r="HWW85" s="292"/>
      <c r="HWX85" s="292"/>
      <c r="HWY85" s="292"/>
      <c r="HWZ85" s="292"/>
      <c r="HXA85" s="292"/>
      <c r="HXB85" s="292"/>
      <c r="HXC85" s="292"/>
      <c r="HXD85" s="292"/>
      <c r="HXE85" s="292"/>
      <c r="HXF85" s="292"/>
      <c r="HXG85" s="292"/>
      <c r="HXH85" s="292"/>
      <c r="HXI85" s="292"/>
      <c r="HXJ85" s="292"/>
      <c r="HXK85" s="292"/>
      <c r="HXL85" s="292"/>
      <c r="HXM85" s="292"/>
      <c r="HXN85" s="292"/>
      <c r="HXO85" s="292"/>
      <c r="HXP85" s="292"/>
      <c r="HXQ85" s="292"/>
      <c r="HXR85" s="292"/>
      <c r="HXS85" s="292"/>
      <c r="HXT85" s="292"/>
      <c r="HXU85" s="292"/>
      <c r="HXV85" s="292"/>
      <c r="HXW85" s="292"/>
      <c r="HXX85" s="292"/>
      <c r="HXY85" s="292"/>
      <c r="HXZ85" s="292"/>
      <c r="HYA85" s="292"/>
      <c r="HYB85" s="292"/>
      <c r="HYC85" s="292"/>
      <c r="HYD85" s="292"/>
      <c r="HYE85" s="292"/>
      <c r="HYF85" s="292"/>
      <c r="HYG85" s="292"/>
      <c r="HYH85" s="292"/>
      <c r="HYI85" s="292"/>
      <c r="HYJ85" s="292"/>
      <c r="HYK85" s="292"/>
      <c r="HYL85" s="292"/>
      <c r="HYM85" s="292"/>
      <c r="HYN85" s="292"/>
      <c r="HYO85" s="292"/>
      <c r="HYP85" s="292"/>
      <c r="HYQ85" s="292"/>
      <c r="HYR85" s="292"/>
      <c r="HYS85" s="292"/>
      <c r="HYT85" s="292"/>
      <c r="HYU85" s="292"/>
      <c r="HYV85" s="292"/>
      <c r="HYW85" s="292"/>
      <c r="HYX85" s="292"/>
      <c r="HYY85" s="292"/>
      <c r="HYZ85" s="292"/>
      <c r="HZA85" s="292"/>
      <c r="HZB85" s="292"/>
      <c r="HZC85" s="292"/>
      <c r="HZD85" s="292"/>
      <c r="HZE85" s="292"/>
      <c r="HZF85" s="292"/>
      <c r="HZG85" s="292"/>
      <c r="HZH85" s="292"/>
      <c r="HZI85" s="292"/>
      <c r="HZJ85" s="292"/>
      <c r="HZK85" s="292"/>
      <c r="HZL85" s="292"/>
      <c r="HZM85" s="292"/>
      <c r="HZN85" s="292"/>
      <c r="HZO85" s="292"/>
      <c r="HZP85" s="292"/>
      <c r="HZQ85" s="292"/>
      <c r="HZR85" s="292"/>
      <c r="HZS85" s="292"/>
      <c r="HZT85" s="292"/>
      <c r="HZU85" s="292"/>
      <c r="HZV85" s="292"/>
      <c r="HZW85" s="292"/>
      <c r="HZX85" s="292"/>
      <c r="HZY85" s="292"/>
      <c r="HZZ85" s="292"/>
      <c r="IAA85" s="292"/>
      <c r="IAB85" s="292"/>
      <c r="IAC85" s="292"/>
      <c r="IAD85" s="292"/>
      <c r="IAE85" s="292"/>
      <c r="IAF85" s="292"/>
      <c r="IAG85" s="292"/>
      <c r="IAH85" s="292"/>
      <c r="IAI85" s="292"/>
      <c r="IAJ85" s="292"/>
      <c r="IAK85" s="292"/>
      <c r="IAL85" s="292"/>
      <c r="IAM85" s="292"/>
      <c r="IAN85" s="292"/>
      <c r="IAO85" s="292"/>
      <c r="IAP85" s="292"/>
      <c r="IAQ85" s="292"/>
      <c r="IAR85" s="292"/>
      <c r="IAS85" s="292"/>
      <c r="IAT85" s="292"/>
      <c r="IAU85" s="292"/>
      <c r="IAV85" s="292"/>
      <c r="IAW85" s="292"/>
      <c r="IAX85" s="292"/>
      <c r="IAY85" s="292"/>
      <c r="IAZ85" s="292"/>
      <c r="IBA85" s="292"/>
      <c r="IBB85" s="292"/>
      <c r="IBC85" s="292"/>
      <c r="IBD85" s="292"/>
      <c r="IBE85" s="292"/>
      <c r="IBF85" s="292"/>
      <c r="IBG85" s="292"/>
      <c r="IBH85" s="292"/>
      <c r="IBI85" s="292"/>
      <c r="IBJ85" s="292"/>
      <c r="IBK85" s="292"/>
      <c r="IBL85" s="292"/>
      <c r="IBM85" s="292"/>
      <c r="IBN85" s="292"/>
      <c r="IBO85" s="292"/>
      <c r="IBP85" s="292"/>
      <c r="IBQ85" s="292"/>
      <c r="IBR85" s="292"/>
      <c r="IBS85" s="292"/>
      <c r="IBT85" s="292"/>
      <c r="IBU85" s="292"/>
      <c r="IBV85" s="292"/>
      <c r="IBW85" s="292"/>
      <c r="IBX85" s="292"/>
      <c r="IBY85" s="292"/>
      <c r="IBZ85" s="292"/>
      <c r="ICA85" s="292"/>
      <c r="ICB85" s="292"/>
      <c r="ICC85" s="292"/>
      <c r="ICD85" s="292"/>
      <c r="ICE85" s="292"/>
      <c r="ICF85" s="292"/>
      <c r="ICG85" s="292"/>
      <c r="ICH85" s="292"/>
      <c r="ICI85" s="292"/>
      <c r="ICJ85" s="292"/>
      <c r="ICK85" s="292"/>
      <c r="ICL85" s="292"/>
      <c r="ICM85" s="292"/>
      <c r="ICN85" s="292"/>
      <c r="ICO85" s="292"/>
      <c r="ICP85" s="292"/>
      <c r="ICQ85" s="292"/>
      <c r="ICR85" s="292"/>
      <c r="ICS85" s="292"/>
      <c r="ICT85" s="292"/>
      <c r="ICU85" s="292"/>
      <c r="ICV85" s="292"/>
      <c r="ICW85" s="292"/>
      <c r="ICX85" s="292"/>
      <c r="ICY85" s="292"/>
      <c r="ICZ85" s="292"/>
      <c r="IDA85" s="292"/>
      <c r="IDB85" s="292"/>
      <c r="IDC85" s="292"/>
      <c r="IDD85" s="292"/>
      <c r="IDE85" s="292"/>
      <c r="IDF85" s="292"/>
      <c r="IDG85" s="292"/>
      <c r="IDH85" s="292"/>
      <c r="IDI85" s="292"/>
      <c r="IDJ85" s="292"/>
      <c r="IDK85" s="292"/>
      <c r="IDL85" s="292"/>
      <c r="IDM85" s="292"/>
      <c r="IDN85" s="292"/>
      <c r="IDO85" s="292"/>
      <c r="IDP85" s="292"/>
      <c r="IDQ85" s="292"/>
      <c r="IDR85" s="292"/>
      <c r="IDS85" s="292"/>
      <c r="IDT85" s="292"/>
      <c r="IDU85" s="292"/>
      <c r="IDV85" s="292"/>
      <c r="IDW85" s="292"/>
      <c r="IDX85" s="292"/>
      <c r="IDY85" s="292"/>
      <c r="IDZ85" s="292"/>
      <c r="IEA85" s="292"/>
      <c r="IEB85" s="292"/>
      <c r="IEC85" s="292"/>
      <c r="IED85" s="292"/>
      <c r="IEE85" s="292"/>
      <c r="IEF85" s="292"/>
      <c r="IEG85" s="292"/>
      <c r="IEH85" s="292"/>
      <c r="IEI85" s="292"/>
      <c r="IEJ85" s="292"/>
      <c r="IEK85" s="292"/>
      <c r="IEL85" s="292"/>
      <c r="IEM85" s="292"/>
      <c r="IEN85" s="292"/>
      <c r="IEO85" s="292"/>
      <c r="IEP85" s="292"/>
      <c r="IEQ85" s="292"/>
      <c r="IER85" s="292"/>
      <c r="IES85" s="292"/>
      <c r="IET85" s="292"/>
      <c r="IEU85" s="292"/>
      <c r="IEV85" s="292"/>
      <c r="IEW85" s="292"/>
      <c r="IEX85" s="292"/>
      <c r="IEY85" s="292"/>
      <c r="IEZ85" s="292"/>
      <c r="IFA85" s="292"/>
      <c r="IFB85" s="292"/>
      <c r="IFC85" s="292"/>
      <c r="IFD85" s="292"/>
      <c r="IFE85" s="292"/>
      <c r="IFF85" s="292"/>
      <c r="IFG85" s="292"/>
      <c r="IFH85" s="292"/>
      <c r="IFI85" s="292"/>
      <c r="IFJ85" s="292"/>
      <c r="IFK85" s="292"/>
      <c r="IFL85" s="292"/>
      <c r="IFM85" s="292"/>
      <c r="IFN85" s="292"/>
      <c r="IFO85" s="292"/>
      <c r="IFP85" s="292"/>
      <c r="IFQ85" s="292"/>
      <c r="IFR85" s="292"/>
      <c r="IFS85" s="292"/>
      <c r="IFT85" s="292"/>
      <c r="IFU85" s="292"/>
      <c r="IFV85" s="292"/>
      <c r="IFW85" s="292"/>
      <c r="IFX85" s="292"/>
      <c r="IFY85" s="292"/>
      <c r="IFZ85" s="292"/>
      <c r="IGA85" s="292"/>
      <c r="IGB85" s="292"/>
      <c r="IGC85" s="292"/>
      <c r="IGD85" s="292"/>
      <c r="IGE85" s="292"/>
      <c r="IGF85" s="292"/>
      <c r="IGG85" s="292"/>
      <c r="IGH85" s="292"/>
      <c r="IGI85" s="292"/>
      <c r="IGJ85" s="292"/>
      <c r="IGK85" s="292"/>
      <c r="IGL85" s="292"/>
      <c r="IGM85" s="292"/>
      <c r="IGN85" s="292"/>
      <c r="IGO85" s="292"/>
      <c r="IGP85" s="292"/>
      <c r="IGQ85" s="292"/>
      <c r="IGR85" s="292"/>
      <c r="IGS85" s="292"/>
      <c r="IGT85" s="292"/>
      <c r="IGU85" s="292"/>
      <c r="IGV85" s="292"/>
      <c r="IGW85" s="292"/>
      <c r="IGX85" s="292"/>
      <c r="IGY85" s="292"/>
      <c r="IGZ85" s="292"/>
      <c r="IHA85" s="292"/>
      <c r="IHB85" s="292"/>
      <c r="IHC85" s="292"/>
      <c r="IHD85" s="292"/>
      <c r="IHE85" s="292"/>
      <c r="IHF85" s="292"/>
      <c r="IHG85" s="292"/>
      <c r="IHH85" s="292"/>
      <c r="IHI85" s="292"/>
      <c r="IHJ85" s="292"/>
      <c r="IHK85" s="292"/>
      <c r="IHL85" s="292"/>
      <c r="IHM85" s="292"/>
      <c r="IHN85" s="292"/>
      <c r="IHO85" s="292"/>
      <c r="IHP85" s="292"/>
      <c r="IHQ85" s="292"/>
      <c r="IHR85" s="292"/>
      <c r="IHS85" s="292"/>
      <c r="IHT85" s="292"/>
      <c r="IHU85" s="292"/>
      <c r="IHV85" s="292"/>
      <c r="IHW85" s="292"/>
      <c r="IHX85" s="292"/>
      <c r="IHY85" s="292"/>
      <c r="IHZ85" s="292"/>
      <c r="IIA85" s="292"/>
      <c r="IIB85" s="292"/>
      <c r="IIC85" s="292"/>
      <c r="IID85" s="292"/>
      <c r="IIE85" s="292"/>
      <c r="IIF85" s="292"/>
      <c r="IIG85" s="292"/>
      <c r="IIH85" s="292"/>
      <c r="III85" s="292"/>
      <c r="IIJ85" s="292"/>
      <c r="IIK85" s="292"/>
      <c r="IIL85" s="292"/>
      <c r="IIM85" s="292"/>
      <c r="IIN85" s="292"/>
      <c r="IIO85" s="292"/>
      <c r="IIP85" s="292"/>
      <c r="IIQ85" s="292"/>
      <c r="IIR85" s="292"/>
      <c r="IIS85" s="292"/>
      <c r="IIT85" s="292"/>
      <c r="IIU85" s="292"/>
      <c r="IIV85" s="292"/>
      <c r="IIW85" s="292"/>
      <c r="IIX85" s="292"/>
      <c r="IIY85" s="292"/>
      <c r="IIZ85" s="292"/>
      <c r="IJA85" s="292"/>
      <c r="IJB85" s="292"/>
      <c r="IJC85" s="292"/>
      <c r="IJD85" s="292"/>
      <c r="IJE85" s="292"/>
      <c r="IJF85" s="292"/>
      <c r="IJG85" s="292"/>
      <c r="IJH85" s="292"/>
      <c r="IJI85" s="292"/>
      <c r="IJJ85" s="292"/>
      <c r="IJK85" s="292"/>
      <c r="IJL85" s="292"/>
      <c r="IJM85" s="292"/>
      <c r="IJN85" s="292"/>
      <c r="IJO85" s="292"/>
      <c r="IJP85" s="292"/>
      <c r="IJQ85" s="292"/>
      <c r="IJR85" s="292"/>
      <c r="IJS85" s="292"/>
      <c r="IJT85" s="292"/>
      <c r="IJU85" s="292"/>
      <c r="IJV85" s="292"/>
      <c r="IJW85" s="292"/>
      <c r="IJX85" s="292"/>
      <c r="IJY85" s="292"/>
      <c r="IJZ85" s="292"/>
      <c r="IKA85" s="292"/>
      <c r="IKB85" s="292"/>
      <c r="IKC85" s="292"/>
      <c r="IKD85" s="292"/>
      <c r="IKE85" s="292"/>
      <c r="IKF85" s="292"/>
      <c r="IKG85" s="292"/>
      <c r="IKH85" s="292"/>
      <c r="IKI85" s="292"/>
      <c r="IKJ85" s="292"/>
      <c r="IKK85" s="292"/>
      <c r="IKL85" s="292"/>
      <c r="IKM85" s="292"/>
      <c r="IKN85" s="292"/>
      <c r="IKO85" s="292"/>
      <c r="IKP85" s="292"/>
      <c r="IKQ85" s="292"/>
      <c r="IKR85" s="292"/>
      <c r="IKS85" s="292"/>
      <c r="IKT85" s="292"/>
      <c r="IKU85" s="292"/>
      <c r="IKV85" s="292"/>
      <c r="IKW85" s="292"/>
      <c r="IKX85" s="292"/>
      <c r="IKY85" s="292"/>
      <c r="IKZ85" s="292"/>
      <c r="ILA85" s="292"/>
      <c r="ILB85" s="292"/>
      <c r="ILC85" s="292"/>
      <c r="ILD85" s="292"/>
      <c r="ILE85" s="292"/>
      <c r="ILF85" s="292"/>
      <c r="ILG85" s="292"/>
      <c r="ILH85" s="292"/>
      <c r="ILI85" s="292"/>
      <c r="ILJ85" s="292"/>
      <c r="ILK85" s="292"/>
      <c r="ILL85" s="292"/>
      <c r="ILM85" s="292"/>
      <c r="ILN85" s="292"/>
      <c r="ILO85" s="292"/>
      <c r="ILP85" s="292"/>
      <c r="ILQ85" s="292"/>
      <c r="ILR85" s="292"/>
      <c r="ILS85" s="292"/>
      <c r="ILT85" s="292"/>
      <c r="ILU85" s="292"/>
      <c r="ILV85" s="292"/>
      <c r="ILW85" s="292"/>
      <c r="ILX85" s="292"/>
      <c r="ILY85" s="292"/>
      <c r="ILZ85" s="292"/>
      <c r="IMA85" s="292"/>
      <c r="IMB85" s="292"/>
      <c r="IMC85" s="292"/>
      <c r="IMD85" s="292"/>
      <c r="IME85" s="292"/>
      <c r="IMF85" s="292"/>
      <c r="IMG85" s="292"/>
      <c r="IMH85" s="292"/>
      <c r="IMI85" s="292"/>
      <c r="IMJ85" s="292"/>
      <c r="IMK85" s="292"/>
      <c r="IML85" s="292"/>
      <c r="IMM85" s="292"/>
      <c r="IMN85" s="292"/>
      <c r="IMO85" s="292"/>
      <c r="IMP85" s="292"/>
      <c r="IMQ85" s="292"/>
      <c r="IMR85" s="292"/>
      <c r="IMS85" s="292"/>
      <c r="IMT85" s="292"/>
      <c r="IMU85" s="292"/>
      <c r="IMV85" s="292"/>
      <c r="IMW85" s="292"/>
      <c r="IMX85" s="292"/>
      <c r="IMY85" s="292"/>
      <c r="IMZ85" s="292"/>
      <c r="INA85" s="292"/>
      <c r="INB85" s="292"/>
      <c r="INC85" s="292"/>
      <c r="IND85" s="292"/>
      <c r="INE85" s="292"/>
      <c r="INF85" s="292"/>
      <c r="ING85" s="292"/>
      <c r="INH85" s="292"/>
      <c r="INI85" s="292"/>
      <c r="INJ85" s="292"/>
      <c r="INK85" s="292"/>
      <c r="INL85" s="292"/>
      <c r="INM85" s="292"/>
      <c r="INN85" s="292"/>
      <c r="INO85" s="292"/>
      <c r="INP85" s="292"/>
      <c r="INQ85" s="292"/>
      <c r="INR85" s="292"/>
      <c r="INS85" s="292"/>
      <c r="INT85" s="292"/>
      <c r="INU85" s="292"/>
      <c r="INV85" s="292"/>
      <c r="INW85" s="292"/>
      <c r="INX85" s="292"/>
      <c r="INY85" s="292"/>
      <c r="INZ85" s="292"/>
      <c r="IOA85" s="292"/>
      <c r="IOB85" s="292"/>
      <c r="IOC85" s="292"/>
      <c r="IOD85" s="292"/>
      <c r="IOE85" s="292"/>
      <c r="IOF85" s="292"/>
      <c r="IOG85" s="292"/>
      <c r="IOH85" s="292"/>
      <c r="IOI85" s="292"/>
      <c r="IOJ85" s="292"/>
      <c r="IOK85" s="292"/>
      <c r="IOL85" s="292"/>
      <c r="IOM85" s="292"/>
      <c r="ION85" s="292"/>
      <c r="IOO85" s="292"/>
      <c r="IOP85" s="292"/>
      <c r="IOQ85" s="292"/>
      <c r="IOR85" s="292"/>
      <c r="IOS85" s="292"/>
      <c r="IOT85" s="292"/>
      <c r="IOU85" s="292"/>
      <c r="IOV85" s="292"/>
      <c r="IOW85" s="292"/>
      <c r="IOX85" s="292"/>
      <c r="IOY85" s="292"/>
      <c r="IOZ85" s="292"/>
      <c r="IPA85" s="292"/>
      <c r="IPB85" s="292"/>
      <c r="IPC85" s="292"/>
      <c r="IPD85" s="292"/>
      <c r="IPE85" s="292"/>
      <c r="IPF85" s="292"/>
      <c r="IPG85" s="292"/>
      <c r="IPH85" s="292"/>
      <c r="IPI85" s="292"/>
      <c r="IPJ85" s="292"/>
      <c r="IPK85" s="292"/>
      <c r="IPL85" s="292"/>
      <c r="IPM85" s="292"/>
      <c r="IPN85" s="292"/>
      <c r="IPO85" s="292"/>
      <c r="IPP85" s="292"/>
      <c r="IPQ85" s="292"/>
      <c r="IPR85" s="292"/>
      <c r="IPS85" s="292"/>
      <c r="IPT85" s="292"/>
      <c r="IPU85" s="292"/>
      <c r="IPV85" s="292"/>
      <c r="IPW85" s="292"/>
      <c r="IPX85" s="292"/>
      <c r="IPY85" s="292"/>
      <c r="IPZ85" s="292"/>
      <c r="IQA85" s="292"/>
      <c r="IQB85" s="292"/>
      <c r="IQC85" s="292"/>
      <c r="IQD85" s="292"/>
      <c r="IQE85" s="292"/>
      <c r="IQF85" s="292"/>
      <c r="IQG85" s="292"/>
      <c r="IQH85" s="292"/>
      <c r="IQI85" s="292"/>
      <c r="IQJ85" s="292"/>
      <c r="IQK85" s="292"/>
      <c r="IQL85" s="292"/>
      <c r="IQM85" s="292"/>
      <c r="IQN85" s="292"/>
      <c r="IQO85" s="292"/>
      <c r="IQP85" s="292"/>
      <c r="IQQ85" s="292"/>
      <c r="IQR85" s="292"/>
      <c r="IQS85" s="292"/>
      <c r="IQT85" s="292"/>
      <c r="IQU85" s="292"/>
      <c r="IQV85" s="292"/>
      <c r="IQW85" s="292"/>
      <c r="IQX85" s="292"/>
      <c r="IQY85" s="292"/>
      <c r="IQZ85" s="292"/>
      <c r="IRA85" s="292"/>
      <c r="IRB85" s="292"/>
      <c r="IRC85" s="292"/>
      <c r="IRD85" s="292"/>
      <c r="IRE85" s="292"/>
      <c r="IRF85" s="292"/>
      <c r="IRG85" s="292"/>
      <c r="IRH85" s="292"/>
      <c r="IRI85" s="292"/>
      <c r="IRJ85" s="292"/>
      <c r="IRK85" s="292"/>
      <c r="IRL85" s="292"/>
      <c r="IRM85" s="292"/>
      <c r="IRN85" s="292"/>
      <c r="IRO85" s="292"/>
      <c r="IRP85" s="292"/>
      <c r="IRQ85" s="292"/>
      <c r="IRR85" s="292"/>
      <c r="IRS85" s="292"/>
      <c r="IRT85" s="292"/>
      <c r="IRU85" s="292"/>
      <c r="IRV85" s="292"/>
      <c r="IRW85" s="292"/>
      <c r="IRX85" s="292"/>
      <c r="IRY85" s="292"/>
      <c r="IRZ85" s="292"/>
      <c r="ISA85" s="292"/>
      <c r="ISB85" s="292"/>
      <c r="ISC85" s="292"/>
      <c r="ISD85" s="292"/>
      <c r="ISE85" s="292"/>
      <c r="ISF85" s="292"/>
      <c r="ISG85" s="292"/>
      <c r="ISH85" s="292"/>
      <c r="ISI85" s="292"/>
      <c r="ISJ85" s="292"/>
      <c r="ISK85" s="292"/>
      <c r="ISL85" s="292"/>
      <c r="ISM85" s="292"/>
      <c r="ISN85" s="292"/>
      <c r="ISO85" s="292"/>
      <c r="ISP85" s="292"/>
      <c r="ISQ85" s="292"/>
      <c r="ISR85" s="292"/>
      <c r="ISS85" s="292"/>
      <c r="IST85" s="292"/>
      <c r="ISU85" s="292"/>
      <c r="ISV85" s="292"/>
      <c r="ISW85" s="292"/>
      <c r="ISX85" s="292"/>
      <c r="ISY85" s="292"/>
      <c r="ISZ85" s="292"/>
      <c r="ITA85" s="292"/>
      <c r="ITB85" s="292"/>
      <c r="ITC85" s="292"/>
      <c r="ITD85" s="292"/>
      <c r="ITE85" s="292"/>
      <c r="ITF85" s="292"/>
      <c r="ITG85" s="292"/>
      <c r="ITH85" s="292"/>
      <c r="ITI85" s="292"/>
      <c r="ITJ85" s="292"/>
      <c r="ITK85" s="292"/>
      <c r="ITL85" s="292"/>
      <c r="ITM85" s="292"/>
      <c r="ITN85" s="292"/>
      <c r="ITO85" s="292"/>
      <c r="ITP85" s="292"/>
      <c r="ITQ85" s="292"/>
      <c r="ITR85" s="292"/>
      <c r="ITS85" s="292"/>
      <c r="ITT85" s="292"/>
      <c r="ITU85" s="292"/>
      <c r="ITV85" s="292"/>
      <c r="ITW85" s="292"/>
      <c r="ITX85" s="292"/>
      <c r="ITY85" s="292"/>
      <c r="ITZ85" s="292"/>
      <c r="IUA85" s="292"/>
      <c r="IUB85" s="292"/>
      <c r="IUC85" s="292"/>
      <c r="IUD85" s="292"/>
      <c r="IUE85" s="292"/>
      <c r="IUF85" s="292"/>
      <c r="IUG85" s="292"/>
      <c r="IUH85" s="292"/>
      <c r="IUI85" s="292"/>
      <c r="IUJ85" s="292"/>
      <c r="IUK85" s="292"/>
      <c r="IUL85" s="292"/>
      <c r="IUM85" s="292"/>
      <c r="IUN85" s="292"/>
      <c r="IUO85" s="292"/>
      <c r="IUP85" s="292"/>
      <c r="IUQ85" s="292"/>
      <c r="IUR85" s="292"/>
      <c r="IUS85" s="292"/>
      <c r="IUT85" s="292"/>
      <c r="IUU85" s="292"/>
      <c r="IUV85" s="292"/>
      <c r="IUW85" s="292"/>
      <c r="IUX85" s="292"/>
      <c r="IUY85" s="292"/>
      <c r="IUZ85" s="292"/>
      <c r="IVA85" s="292"/>
      <c r="IVB85" s="292"/>
      <c r="IVC85" s="292"/>
      <c r="IVD85" s="292"/>
      <c r="IVE85" s="292"/>
      <c r="IVF85" s="292"/>
      <c r="IVG85" s="292"/>
      <c r="IVH85" s="292"/>
      <c r="IVI85" s="292"/>
      <c r="IVJ85" s="292"/>
      <c r="IVK85" s="292"/>
      <c r="IVL85" s="292"/>
      <c r="IVM85" s="292"/>
      <c r="IVN85" s="292"/>
      <c r="IVO85" s="292"/>
      <c r="IVP85" s="292"/>
      <c r="IVQ85" s="292"/>
      <c r="IVR85" s="292"/>
      <c r="IVS85" s="292"/>
      <c r="IVT85" s="292"/>
      <c r="IVU85" s="292"/>
      <c r="IVV85" s="292"/>
      <c r="IVW85" s="292"/>
      <c r="IVX85" s="292"/>
      <c r="IVY85" s="292"/>
      <c r="IVZ85" s="292"/>
      <c r="IWA85" s="292"/>
      <c r="IWB85" s="292"/>
      <c r="IWC85" s="292"/>
      <c r="IWD85" s="292"/>
      <c r="IWE85" s="292"/>
      <c r="IWF85" s="292"/>
      <c r="IWG85" s="292"/>
      <c r="IWH85" s="292"/>
      <c r="IWI85" s="292"/>
      <c r="IWJ85" s="292"/>
      <c r="IWK85" s="292"/>
      <c r="IWL85" s="292"/>
      <c r="IWM85" s="292"/>
      <c r="IWN85" s="292"/>
      <c r="IWO85" s="292"/>
      <c r="IWP85" s="292"/>
      <c r="IWQ85" s="292"/>
      <c r="IWR85" s="292"/>
      <c r="IWS85" s="292"/>
      <c r="IWT85" s="292"/>
      <c r="IWU85" s="292"/>
      <c r="IWV85" s="292"/>
      <c r="IWW85" s="292"/>
      <c r="IWX85" s="292"/>
      <c r="IWY85" s="292"/>
      <c r="IWZ85" s="292"/>
      <c r="IXA85" s="292"/>
      <c r="IXB85" s="292"/>
      <c r="IXC85" s="292"/>
      <c r="IXD85" s="292"/>
      <c r="IXE85" s="292"/>
      <c r="IXF85" s="292"/>
      <c r="IXG85" s="292"/>
      <c r="IXH85" s="292"/>
      <c r="IXI85" s="292"/>
      <c r="IXJ85" s="292"/>
      <c r="IXK85" s="292"/>
      <c r="IXL85" s="292"/>
      <c r="IXM85" s="292"/>
      <c r="IXN85" s="292"/>
      <c r="IXO85" s="292"/>
      <c r="IXP85" s="292"/>
      <c r="IXQ85" s="292"/>
      <c r="IXR85" s="292"/>
      <c r="IXS85" s="292"/>
      <c r="IXT85" s="292"/>
      <c r="IXU85" s="292"/>
      <c r="IXV85" s="292"/>
      <c r="IXW85" s="292"/>
      <c r="IXX85" s="292"/>
      <c r="IXY85" s="292"/>
      <c r="IXZ85" s="292"/>
      <c r="IYA85" s="292"/>
      <c r="IYB85" s="292"/>
      <c r="IYC85" s="292"/>
      <c r="IYD85" s="292"/>
      <c r="IYE85" s="292"/>
      <c r="IYF85" s="292"/>
      <c r="IYG85" s="292"/>
      <c r="IYH85" s="292"/>
      <c r="IYI85" s="292"/>
      <c r="IYJ85" s="292"/>
      <c r="IYK85" s="292"/>
      <c r="IYL85" s="292"/>
      <c r="IYM85" s="292"/>
      <c r="IYN85" s="292"/>
      <c r="IYO85" s="292"/>
      <c r="IYP85" s="292"/>
      <c r="IYQ85" s="292"/>
      <c r="IYR85" s="292"/>
      <c r="IYS85" s="292"/>
      <c r="IYT85" s="292"/>
      <c r="IYU85" s="292"/>
      <c r="IYV85" s="292"/>
      <c r="IYW85" s="292"/>
      <c r="IYX85" s="292"/>
      <c r="IYY85" s="292"/>
      <c r="IYZ85" s="292"/>
      <c r="IZA85" s="292"/>
      <c r="IZB85" s="292"/>
      <c r="IZC85" s="292"/>
      <c r="IZD85" s="292"/>
      <c r="IZE85" s="292"/>
      <c r="IZF85" s="292"/>
      <c r="IZG85" s="292"/>
      <c r="IZH85" s="292"/>
      <c r="IZI85" s="292"/>
      <c r="IZJ85" s="292"/>
      <c r="IZK85" s="292"/>
      <c r="IZL85" s="292"/>
      <c r="IZM85" s="292"/>
      <c r="IZN85" s="292"/>
      <c r="IZO85" s="292"/>
      <c r="IZP85" s="292"/>
      <c r="IZQ85" s="292"/>
      <c r="IZR85" s="292"/>
      <c r="IZS85" s="292"/>
      <c r="IZT85" s="292"/>
      <c r="IZU85" s="292"/>
      <c r="IZV85" s="292"/>
      <c r="IZW85" s="292"/>
      <c r="IZX85" s="292"/>
      <c r="IZY85" s="292"/>
      <c r="IZZ85" s="292"/>
      <c r="JAA85" s="292"/>
      <c r="JAB85" s="292"/>
      <c r="JAC85" s="292"/>
      <c r="JAD85" s="292"/>
      <c r="JAE85" s="292"/>
      <c r="JAF85" s="292"/>
      <c r="JAG85" s="292"/>
      <c r="JAH85" s="292"/>
      <c r="JAI85" s="292"/>
      <c r="JAJ85" s="292"/>
      <c r="JAK85" s="292"/>
      <c r="JAL85" s="292"/>
      <c r="JAM85" s="292"/>
      <c r="JAN85" s="292"/>
      <c r="JAO85" s="292"/>
      <c r="JAP85" s="292"/>
      <c r="JAQ85" s="292"/>
      <c r="JAR85" s="292"/>
      <c r="JAS85" s="292"/>
      <c r="JAT85" s="292"/>
      <c r="JAU85" s="292"/>
      <c r="JAV85" s="292"/>
      <c r="JAW85" s="292"/>
      <c r="JAX85" s="292"/>
      <c r="JAY85" s="292"/>
      <c r="JAZ85" s="292"/>
      <c r="JBA85" s="292"/>
      <c r="JBB85" s="292"/>
      <c r="JBC85" s="292"/>
      <c r="JBD85" s="292"/>
      <c r="JBE85" s="292"/>
      <c r="JBF85" s="292"/>
      <c r="JBG85" s="292"/>
      <c r="JBH85" s="292"/>
      <c r="JBI85" s="292"/>
      <c r="JBJ85" s="292"/>
      <c r="JBK85" s="292"/>
      <c r="JBL85" s="292"/>
      <c r="JBM85" s="292"/>
      <c r="JBN85" s="292"/>
      <c r="JBO85" s="292"/>
      <c r="JBP85" s="292"/>
      <c r="JBQ85" s="292"/>
      <c r="JBR85" s="292"/>
      <c r="JBS85" s="292"/>
      <c r="JBT85" s="292"/>
      <c r="JBU85" s="292"/>
      <c r="JBV85" s="292"/>
      <c r="JBW85" s="292"/>
      <c r="JBX85" s="292"/>
      <c r="JBY85" s="292"/>
      <c r="JBZ85" s="292"/>
      <c r="JCA85" s="292"/>
      <c r="JCB85" s="292"/>
      <c r="JCC85" s="292"/>
      <c r="JCD85" s="292"/>
      <c r="JCE85" s="292"/>
      <c r="JCF85" s="292"/>
      <c r="JCG85" s="292"/>
      <c r="JCH85" s="292"/>
      <c r="JCI85" s="292"/>
      <c r="JCJ85" s="292"/>
      <c r="JCK85" s="292"/>
      <c r="JCL85" s="292"/>
      <c r="JCM85" s="292"/>
      <c r="JCN85" s="292"/>
      <c r="JCO85" s="292"/>
      <c r="JCP85" s="292"/>
      <c r="JCQ85" s="292"/>
      <c r="JCR85" s="292"/>
      <c r="JCS85" s="292"/>
      <c r="JCT85" s="292"/>
      <c r="JCU85" s="292"/>
      <c r="JCV85" s="292"/>
      <c r="JCW85" s="292"/>
      <c r="JCX85" s="292"/>
      <c r="JCY85" s="292"/>
      <c r="JCZ85" s="292"/>
      <c r="JDA85" s="292"/>
      <c r="JDB85" s="292"/>
      <c r="JDC85" s="292"/>
      <c r="JDD85" s="292"/>
      <c r="JDE85" s="292"/>
      <c r="JDF85" s="292"/>
      <c r="JDG85" s="292"/>
      <c r="JDH85" s="292"/>
      <c r="JDI85" s="292"/>
      <c r="JDJ85" s="292"/>
      <c r="JDK85" s="292"/>
      <c r="JDL85" s="292"/>
      <c r="JDM85" s="292"/>
      <c r="JDN85" s="292"/>
      <c r="JDO85" s="292"/>
      <c r="JDP85" s="292"/>
      <c r="JDQ85" s="292"/>
      <c r="JDR85" s="292"/>
      <c r="JDS85" s="292"/>
      <c r="JDT85" s="292"/>
      <c r="JDU85" s="292"/>
      <c r="JDV85" s="292"/>
      <c r="JDW85" s="292"/>
      <c r="JDX85" s="292"/>
      <c r="JDY85" s="292"/>
      <c r="JDZ85" s="292"/>
      <c r="JEA85" s="292"/>
      <c r="JEB85" s="292"/>
      <c r="JEC85" s="292"/>
      <c r="JED85" s="292"/>
      <c r="JEE85" s="292"/>
      <c r="JEF85" s="292"/>
      <c r="JEG85" s="292"/>
      <c r="JEH85" s="292"/>
      <c r="JEI85" s="292"/>
      <c r="JEJ85" s="292"/>
      <c r="JEK85" s="292"/>
      <c r="JEL85" s="292"/>
      <c r="JEM85" s="292"/>
      <c r="JEN85" s="292"/>
      <c r="JEO85" s="292"/>
      <c r="JEP85" s="292"/>
      <c r="JEQ85" s="292"/>
      <c r="JER85" s="292"/>
      <c r="JES85" s="292"/>
      <c r="JET85" s="292"/>
      <c r="JEU85" s="292"/>
      <c r="JEV85" s="292"/>
      <c r="JEW85" s="292"/>
      <c r="JEX85" s="292"/>
      <c r="JEY85" s="292"/>
      <c r="JEZ85" s="292"/>
      <c r="JFA85" s="292"/>
      <c r="JFB85" s="292"/>
      <c r="JFC85" s="292"/>
      <c r="JFD85" s="292"/>
      <c r="JFE85" s="292"/>
      <c r="JFF85" s="292"/>
      <c r="JFG85" s="292"/>
      <c r="JFH85" s="292"/>
      <c r="JFI85" s="292"/>
      <c r="JFJ85" s="292"/>
      <c r="JFK85" s="292"/>
      <c r="JFL85" s="292"/>
      <c r="JFM85" s="292"/>
      <c r="JFN85" s="292"/>
      <c r="JFO85" s="292"/>
      <c r="JFP85" s="292"/>
      <c r="JFQ85" s="292"/>
      <c r="JFR85" s="292"/>
      <c r="JFS85" s="292"/>
      <c r="JFT85" s="292"/>
      <c r="JFU85" s="292"/>
      <c r="JFV85" s="292"/>
      <c r="JFW85" s="292"/>
      <c r="JFX85" s="292"/>
      <c r="JFY85" s="292"/>
      <c r="JFZ85" s="292"/>
      <c r="JGA85" s="292"/>
      <c r="JGB85" s="292"/>
      <c r="JGC85" s="292"/>
      <c r="JGD85" s="292"/>
      <c r="JGE85" s="292"/>
      <c r="JGF85" s="292"/>
      <c r="JGG85" s="292"/>
      <c r="JGH85" s="292"/>
      <c r="JGI85" s="292"/>
      <c r="JGJ85" s="292"/>
      <c r="JGK85" s="292"/>
      <c r="JGL85" s="292"/>
      <c r="JGM85" s="292"/>
      <c r="JGN85" s="292"/>
      <c r="JGO85" s="292"/>
      <c r="JGP85" s="292"/>
      <c r="JGQ85" s="292"/>
      <c r="JGR85" s="292"/>
      <c r="JGS85" s="292"/>
      <c r="JGT85" s="292"/>
      <c r="JGU85" s="292"/>
      <c r="JGV85" s="292"/>
      <c r="JGW85" s="292"/>
      <c r="JGX85" s="292"/>
      <c r="JGY85" s="292"/>
      <c r="JGZ85" s="292"/>
      <c r="JHA85" s="292"/>
      <c r="JHB85" s="292"/>
      <c r="JHC85" s="292"/>
      <c r="JHD85" s="292"/>
      <c r="JHE85" s="292"/>
      <c r="JHF85" s="292"/>
      <c r="JHG85" s="292"/>
      <c r="JHH85" s="292"/>
      <c r="JHI85" s="292"/>
      <c r="JHJ85" s="292"/>
      <c r="JHK85" s="292"/>
      <c r="JHL85" s="292"/>
      <c r="JHM85" s="292"/>
      <c r="JHN85" s="292"/>
      <c r="JHO85" s="292"/>
      <c r="JHP85" s="292"/>
      <c r="JHQ85" s="292"/>
      <c r="JHR85" s="292"/>
      <c r="JHS85" s="292"/>
      <c r="JHT85" s="292"/>
      <c r="JHU85" s="292"/>
      <c r="JHV85" s="292"/>
      <c r="JHW85" s="292"/>
      <c r="JHX85" s="292"/>
      <c r="JHY85" s="292"/>
      <c r="JHZ85" s="292"/>
      <c r="JIA85" s="292"/>
      <c r="JIB85" s="292"/>
      <c r="JIC85" s="292"/>
      <c r="JID85" s="292"/>
      <c r="JIE85" s="292"/>
      <c r="JIF85" s="292"/>
      <c r="JIG85" s="292"/>
      <c r="JIH85" s="292"/>
      <c r="JII85" s="292"/>
      <c r="JIJ85" s="292"/>
      <c r="JIK85" s="292"/>
      <c r="JIL85" s="292"/>
      <c r="JIM85" s="292"/>
      <c r="JIN85" s="292"/>
      <c r="JIO85" s="292"/>
      <c r="JIP85" s="292"/>
      <c r="JIQ85" s="292"/>
      <c r="JIR85" s="292"/>
      <c r="JIS85" s="292"/>
      <c r="JIT85" s="292"/>
      <c r="JIU85" s="292"/>
      <c r="JIV85" s="292"/>
      <c r="JIW85" s="292"/>
      <c r="JIX85" s="292"/>
      <c r="JIY85" s="292"/>
      <c r="JIZ85" s="292"/>
      <c r="JJA85" s="292"/>
      <c r="JJB85" s="292"/>
      <c r="JJC85" s="292"/>
      <c r="JJD85" s="292"/>
      <c r="JJE85" s="292"/>
      <c r="JJF85" s="292"/>
      <c r="JJG85" s="292"/>
      <c r="JJH85" s="292"/>
      <c r="JJI85" s="292"/>
      <c r="JJJ85" s="292"/>
      <c r="JJK85" s="292"/>
      <c r="JJL85" s="292"/>
      <c r="JJM85" s="292"/>
      <c r="JJN85" s="292"/>
      <c r="JJO85" s="292"/>
      <c r="JJP85" s="292"/>
      <c r="JJQ85" s="292"/>
      <c r="JJR85" s="292"/>
      <c r="JJS85" s="292"/>
      <c r="JJT85" s="292"/>
      <c r="JJU85" s="292"/>
      <c r="JJV85" s="292"/>
      <c r="JJW85" s="292"/>
      <c r="JJX85" s="292"/>
      <c r="JJY85" s="292"/>
      <c r="JJZ85" s="292"/>
      <c r="JKA85" s="292"/>
      <c r="JKB85" s="292"/>
      <c r="JKC85" s="292"/>
      <c r="JKD85" s="292"/>
      <c r="JKE85" s="292"/>
      <c r="JKF85" s="292"/>
      <c r="JKG85" s="292"/>
      <c r="JKH85" s="292"/>
      <c r="JKI85" s="292"/>
      <c r="JKJ85" s="292"/>
      <c r="JKK85" s="292"/>
      <c r="JKL85" s="292"/>
      <c r="JKM85" s="292"/>
      <c r="JKN85" s="292"/>
      <c r="JKO85" s="292"/>
      <c r="JKP85" s="292"/>
      <c r="JKQ85" s="292"/>
      <c r="JKR85" s="292"/>
      <c r="JKS85" s="292"/>
      <c r="JKT85" s="292"/>
      <c r="JKU85" s="292"/>
      <c r="JKV85" s="292"/>
      <c r="JKW85" s="292"/>
      <c r="JKX85" s="292"/>
      <c r="JKY85" s="292"/>
      <c r="JKZ85" s="292"/>
      <c r="JLA85" s="292"/>
      <c r="JLB85" s="292"/>
      <c r="JLC85" s="292"/>
      <c r="JLD85" s="292"/>
      <c r="JLE85" s="292"/>
      <c r="JLF85" s="292"/>
      <c r="JLG85" s="292"/>
      <c r="JLH85" s="292"/>
      <c r="JLI85" s="292"/>
      <c r="JLJ85" s="292"/>
      <c r="JLK85" s="292"/>
      <c r="JLL85" s="292"/>
      <c r="JLM85" s="292"/>
      <c r="JLN85" s="292"/>
      <c r="JLO85" s="292"/>
      <c r="JLP85" s="292"/>
      <c r="JLQ85" s="292"/>
      <c r="JLR85" s="292"/>
      <c r="JLS85" s="292"/>
      <c r="JLT85" s="292"/>
      <c r="JLU85" s="292"/>
      <c r="JLV85" s="292"/>
      <c r="JLW85" s="292"/>
      <c r="JLX85" s="292"/>
      <c r="JLY85" s="292"/>
      <c r="JLZ85" s="292"/>
      <c r="JMA85" s="292"/>
      <c r="JMB85" s="292"/>
      <c r="JMC85" s="292"/>
      <c r="JMD85" s="292"/>
      <c r="JME85" s="292"/>
      <c r="JMF85" s="292"/>
      <c r="JMG85" s="292"/>
      <c r="JMH85" s="292"/>
      <c r="JMI85" s="292"/>
      <c r="JMJ85" s="292"/>
      <c r="JMK85" s="292"/>
      <c r="JML85" s="292"/>
      <c r="JMM85" s="292"/>
      <c r="JMN85" s="292"/>
      <c r="JMO85" s="292"/>
      <c r="JMP85" s="292"/>
      <c r="JMQ85" s="292"/>
      <c r="JMR85" s="292"/>
      <c r="JMS85" s="292"/>
      <c r="JMT85" s="292"/>
      <c r="JMU85" s="292"/>
      <c r="JMV85" s="292"/>
      <c r="JMW85" s="292"/>
      <c r="JMX85" s="292"/>
      <c r="JMY85" s="292"/>
      <c r="JMZ85" s="292"/>
      <c r="JNA85" s="292"/>
      <c r="JNB85" s="292"/>
      <c r="JNC85" s="292"/>
      <c r="JND85" s="292"/>
      <c r="JNE85" s="292"/>
      <c r="JNF85" s="292"/>
      <c r="JNG85" s="292"/>
      <c r="JNH85" s="292"/>
      <c r="JNI85" s="292"/>
      <c r="JNJ85" s="292"/>
      <c r="JNK85" s="292"/>
      <c r="JNL85" s="292"/>
      <c r="JNM85" s="292"/>
      <c r="JNN85" s="292"/>
      <c r="JNO85" s="292"/>
      <c r="JNP85" s="292"/>
      <c r="JNQ85" s="292"/>
      <c r="JNR85" s="292"/>
      <c r="JNS85" s="292"/>
      <c r="JNT85" s="292"/>
      <c r="JNU85" s="292"/>
      <c r="JNV85" s="292"/>
      <c r="JNW85" s="292"/>
      <c r="JNX85" s="292"/>
      <c r="JNY85" s="292"/>
      <c r="JNZ85" s="292"/>
      <c r="JOA85" s="292"/>
      <c r="JOB85" s="292"/>
      <c r="JOC85" s="292"/>
      <c r="JOD85" s="292"/>
      <c r="JOE85" s="292"/>
      <c r="JOF85" s="292"/>
      <c r="JOG85" s="292"/>
      <c r="JOH85" s="292"/>
      <c r="JOI85" s="292"/>
      <c r="JOJ85" s="292"/>
      <c r="JOK85" s="292"/>
      <c r="JOL85" s="292"/>
      <c r="JOM85" s="292"/>
      <c r="JON85" s="292"/>
      <c r="JOO85" s="292"/>
      <c r="JOP85" s="292"/>
      <c r="JOQ85" s="292"/>
      <c r="JOR85" s="292"/>
      <c r="JOS85" s="292"/>
      <c r="JOT85" s="292"/>
      <c r="JOU85" s="292"/>
      <c r="JOV85" s="292"/>
      <c r="JOW85" s="292"/>
      <c r="JOX85" s="292"/>
      <c r="JOY85" s="292"/>
      <c r="JOZ85" s="292"/>
      <c r="JPA85" s="292"/>
      <c r="JPB85" s="292"/>
      <c r="JPC85" s="292"/>
      <c r="JPD85" s="292"/>
      <c r="JPE85" s="292"/>
      <c r="JPF85" s="292"/>
      <c r="JPG85" s="292"/>
      <c r="JPH85" s="292"/>
      <c r="JPI85" s="292"/>
      <c r="JPJ85" s="292"/>
      <c r="JPK85" s="292"/>
      <c r="JPL85" s="292"/>
      <c r="JPM85" s="292"/>
      <c r="JPN85" s="292"/>
      <c r="JPO85" s="292"/>
      <c r="JPP85" s="292"/>
      <c r="JPQ85" s="292"/>
      <c r="JPR85" s="292"/>
      <c r="JPS85" s="292"/>
      <c r="JPT85" s="292"/>
      <c r="JPU85" s="292"/>
      <c r="JPV85" s="292"/>
      <c r="JPW85" s="292"/>
      <c r="JPX85" s="292"/>
      <c r="JPY85" s="292"/>
      <c r="JPZ85" s="292"/>
      <c r="JQA85" s="292"/>
      <c r="JQB85" s="292"/>
      <c r="JQC85" s="292"/>
      <c r="JQD85" s="292"/>
      <c r="JQE85" s="292"/>
      <c r="JQF85" s="292"/>
      <c r="JQG85" s="292"/>
      <c r="JQH85" s="292"/>
      <c r="JQI85" s="292"/>
      <c r="JQJ85" s="292"/>
      <c r="JQK85" s="292"/>
      <c r="JQL85" s="292"/>
      <c r="JQM85" s="292"/>
      <c r="JQN85" s="292"/>
      <c r="JQO85" s="292"/>
      <c r="JQP85" s="292"/>
      <c r="JQQ85" s="292"/>
      <c r="JQR85" s="292"/>
      <c r="JQS85" s="292"/>
      <c r="JQT85" s="292"/>
      <c r="JQU85" s="292"/>
      <c r="JQV85" s="292"/>
      <c r="JQW85" s="292"/>
      <c r="JQX85" s="292"/>
      <c r="JQY85" s="292"/>
      <c r="JQZ85" s="292"/>
      <c r="JRA85" s="292"/>
      <c r="JRB85" s="292"/>
      <c r="JRC85" s="292"/>
      <c r="JRD85" s="292"/>
      <c r="JRE85" s="292"/>
      <c r="JRF85" s="292"/>
      <c r="JRG85" s="292"/>
      <c r="JRH85" s="292"/>
      <c r="JRI85" s="292"/>
      <c r="JRJ85" s="292"/>
      <c r="JRK85" s="292"/>
      <c r="JRL85" s="292"/>
      <c r="JRM85" s="292"/>
      <c r="JRN85" s="292"/>
      <c r="JRO85" s="292"/>
      <c r="JRP85" s="292"/>
      <c r="JRQ85" s="292"/>
      <c r="JRR85" s="292"/>
      <c r="JRS85" s="292"/>
      <c r="JRT85" s="292"/>
      <c r="JRU85" s="292"/>
      <c r="JRV85" s="292"/>
      <c r="JRW85" s="292"/>
      <c r="JRX85" s="292"/>
      <c r="JRY85" s="292"/>
      <c r="JRZ85" s="292"/>
      <c r="JSA85" s="292"/>
      <c r="JSB85" s="292"/>
      <c r="JSC85" s="292"/>
      <c r="JSD85" s="292"/>
      <c r="JSE85" s="292"/>
      <c r="JSF85" s="292"/>
      <c r="JSG85" s="292"/>
      <c r="JSH85" s="292"/>
      <c r="JSI85" s="292"/>
      <c r="JSJ85" s="292"/>
      <c r="JSK85" s="292"/>
      <c r="JSL85" s="292"/>
      <c r="JSM85" s="292"/>
      <c r="JSN85" s="292"/>
      <c r="JSO85" s="292"/>
      <c r="JSP85" s="292"/>
      <c r="JSQ85" s="292"/>
      <c r="JSR85" s="292"/>
      <c r="JSS85" s="292"/>
      <c r="JST85" s="292"/>
      <c r="JSU85" s="292"/>
      <c r="JSV85" s="292"/>
      <c r="JSW85" s="292"/>
      <c r="JSX85" s="292"/>
      <c r="JSY85" s="292"/>
      <c r="JSZ85" s="292"/>
      <c r="JTA85" s="292"/>
      <c r="JTB85" s="292"/>
      <c r="JTC85" s="292"/>
      <c r="JTD85" s="292"/>
      <c r="JTE85" s="292"/>
      <c r="JTF85" s="292"/>
      <c r="JTG85" s="292"/>
      <c r="JTH85" s="292"/>
      <c r="JTI85" s="292"/>
      <c r="JTJ85" s="292"/>
      <c r="JTK85" s="292"/>
      <c r="JTL85" s="292"/>
      <c r="JTM85" s="292"/>
      <c r="JTN85" s="292"/>
      <c r="JTO85" s="292"/>
      <c r="JTP85" s="292"/>
      <c r="JTQ85" s="292"/>
      <c r="JTR85" s="292"/>
      <c r="JTS85" s="292"/>
      <c r="JTT85" s="292"/>
      <c r="JTU85" s="292"/>
      <c r="JTV85" s="292"/>
      <c r="JTW85" s="292"/>
      <c r="JTX85" s="292"/>
      <c r="JTY85" s="292"/>
      <c r="JTZ85" s="292"/>
      <c r="JUA85" s="292"/>
      <c r="JUB85" s="292"/>
      <c r="JUC85" s="292"/>
      <c r="JUD85" s="292"/>
      <c r="JUE85" s="292"/>
      <c r="JUF85" s="292"/>
      <c r="JUG85" s="292"/>
      <c r="JUH85" s="292"/>
      <c r="JUI85" s="292"/>
      <c r="JUJ85" s="292"/>
      <c r="JUK85" s="292"/>
      <c r="JUL85" s="292"/>
      <c r="JUM85" s="292"/>
      <c r="JUN85" s="292"/>
      <c r="JUO85" s="292"/>
      <c r="JUP85" s="292"/>
      <c r="JUQ85" s="292"/>
      <c r="JUR85" s="292"/>
      <c r="JUS85" s="292"/>
      <c r="JUT85" s="292"/>
      <c r="JUU85" s="292"/>
      <c r="JUV85" s="292"/>
      <c r="JUW85" s="292"/>
      <c r="JUX85" s="292"/>
      <c r="JUY85" s="292"/>
      <c r="JUZ85" s="292"/>
      <c r="JVA85" s="292"/>
      <c r="JVB85" s="292"/>
      <c r="JVC85" s="292"/>
      <c r="JVD85" s="292"/>
      <c r="JVE85" s="292"/>
      <c r="JVF85" s="292"/>
      <c r="JVG85" s="292"/>
      <c r="JVH85" s="292"/>
      <c r="JVI85" s="292"/>
      <c r="JVJ85" s="292"/>
      <c r="JVK85" s="292"/>
      <c r="JVL85" s="292"/>
      <c r="JVM85" s="292"/>
      <c r="JVN85" s="292"/>
      <c r="JVO85" s="292"/>
      <c r="JVP85" s="292"/>
      <c r="JVQ85" s="292"/>
      <c r="JVR85" s="292"/>
      <c r="JVS85" s="292"/>
      <c r="JVT85" s="292"/>
      <c r="JVU85" s="292"/>
      <c r="JVV85" s="292"/>
      <c r="JVW85" s="292"/>
      <c r="JVX85" s="292"/>
      <c r="JVY85" s="292"/>
      <c r="JVZ85" s="292"/>
      <c r="JWA85" s="292"/>
      <c r="JWB85" s="292"/>
      <c r="JWC85" s="292"/>
      <c r="JWD85" s="292"/>
      <c r="JWE85" s="292"/>
      <c r="JWF85" s="292"/>
      <c r="JWG85" s="292"/>
      <c r="JWH85" s="292"/>
      <c r="JWI85" s="292"/>
      <c r="JWJ85" s="292"/>
      <c r="JWK85" s="292"/>
      <c r="JWL85" s="292"/>
      <c r="JWM85" s="292"/>
      <c r="JWN85" s="292"/>
      <c r="JWO85" s="292"/>
      <c r="JWP85" s="292"/>
      <c r="JWQ85" s="292"/>
      <c r="JWR85" s="292"/>
      <c r="JWS85" s="292"/>
      <c r="JWT85" s="292"/>
      <c r="JWU85" s="292"/>
      <c r="JWV85" s="292"/>
      <c r="JWW85" s="292"/>
      <c r="JWX85" s="292"/>
      <c r="JWY85" s="292"/>
      <c r="JWZ85" s="292"/>
      <c r="JXA85" s="292"/>
      <c r="JXB85" s="292"/>
      <c r="JXC85" s="292"/>
      <c r="JXD85" s="292"/>
      <c r="JXE85" s="292"/>
      <c r="JXF85" s="292"/>
      <c r="JXG85" s="292"/>
      <c r="JXH85" s="292"/>
      <c r="JXI85" s="292"/>
      <c r="JXJ85" s="292"/>
      <c r="JXK85" s="292"/>
      <c r="JXL85" s="292"/>
      <c r="JXM85" s="292"/>
      <c r="JXN85" s="292"/>
      <c r="JXO85" s="292"/>
      <c r="JXP85" s="292"/>
      <c r="JXQ85" s="292"/>
      <c r="JXR85" s="292"/>
      <c r="JXS85" s="292"/>
      <c r="JXT85" s="292"/>
      <c r="JXU85" s="292"/>
      <c r="JXV85" s="292"/>
      <c r="JXW85" s="292"/>
      <c r="JXX85" s="292"/>
      <c r="JXY85" s="292"/>
      <c r="JXZ85" s="292"/>
      <c r="JYA85" s="292"/>
      <c r="JYB85" s="292"/>
      <c r="JYC85" s="292"/>
      <c r="JYD85" s="292"/>
      <c r="JYE85" s="292"/>
      <c r="JYF85" s="292"/>
      <c r="JYG85" s="292"/>
      <c r="JYH85" s="292"/>
      <c r="JYI85" s="292"/>
      <c r="JYJ85" s="292"/>
      <c r="JYK85" s="292"/>
      <c r="JYL85" s="292"/>
      <c r="JYM85" s="292"/>
      <c r="JYN85" s="292"/>
      <c r="JYO85" s="292"/>
      <c r="JYP85" s="292"/>
      <c r="JYQ85" s="292"/>
      <c r="JYR85" s="292"/>
      <c r="JYS85" s="292"/>
      <c r="JYT85" s="292"/>
      <c r="JYU85" s="292"/>
      <c r="JYV85" s="292"/>
      <c r="JYW85" s="292"/>
      <c r="JYX85" s="292"/>
      <c r="JYY85" s="292"/>
      <c r="JYZ85" s="292"/>
      <c r="JZA85" s="292"/>
      <c r="JZB85" s="292"/>
      <c r="JZC85" s="292"/>
      <c r="JZD85" s="292"/>
      <c r="JZE85" s="292"/>
      <c r="JZF85" s="292"/>
      <c r="JZG85" s="292"/>
      <c r="JZH85" s="292"/>
      <c r="JZI85" s="292"/>
      <c r="JZJ85" s="292"/>
      <c r="JZK85" s="292"/>
      <c r="JZL85" s="292"/>
      <c r="JZM85" s="292"/>
      <c r="JZN85" s="292"/>
      <c r="JZO85" s="292"/>
      <c r="JZP85" s="292"/>
      <c r="JZQ85" s="292"/>
      <c r="JZR85" s="292"/>
      <c r="JZS85" s="292"/>
      <c r="JZT85" s="292"/>
      <c r="JZU85" s="292"/>
      <c r="JZV85" s="292"/>
      <c r="JZW85" s="292"/>
      <c r="JZX85" s="292"/>
      <c r="JZY85" s="292"/>
      <c r="JZZ85" s="292"/>
      <c r="KAA85" s="292"/>
      <c r="KAB85" s="292"/>
      <c r="KAC85" s="292"/>
      <c r="KAD85" s="292"/>
      <c r="KAE85" s="292"/>
      <c r="KAF85" s="292"/>
      <c r="KAG85" s="292"/>
      <c r="KAH85" s="292"/>
      <c r="KAI85" s="292"/>
      <c r="KAJ85" s="292"/>
      <c r="KAK85" s="292"/>
      <c r="KAL85" s="292"/>
      <c r="KAM85" s="292"/>
      <c r="KAN85" s="292"/>
      <c r="KAO85" s="292"/>
      <c r="KAP85" s="292"/>
      <c r="KAQ85" s="292"/>
      <c r="KAR85" s="292"/>
      <c r="KAS85" s="292"/>
      <c r="KAT85" s="292"/>
      <c r="KAU85" s="292"/>
      <c r="KAV85" s="292"/>
      <c r="KAW85" s="292"/>
      <c r="KAX85" s="292"/>
      <c r="KAY85" s="292"/>
      <c r="KAZ85" s="292"/>
      <c r="KBA85" s="292"/>
      <c r="KBB85" s="292"/>
      <c r="KBC85" s="292"/>
      <c r="KBD85" s="292"/>
      <c r="KBE85" s="292"/>
      <c r="KBF85" s="292"/>
      <c r="KBG85" s="292"/>
      <c r="KBH85" s="292"/>
      <c r="KBI85" s="292"/>
      <c r="KBJ85" s="292"/>
      <c r="KBK85" s="292"/>
      <c r="KBL85" s="292"/>
      <c r="KBM85" s="292"/>
      <c r="KBN85" s="292"/>
      <c r="KBO85" s="292"/>
      <c r="KBP85" s="292"/>
      <c r="KBQ85" s="292"/>
      <c r="KBR85" s="292"/>
      <c r="KBS85" s="292"/>
      <c r="KBT85" s="292"/>
      <c r="KBU85" s="292"/>
      <c r="KBV85" s="292"/>
      <c r="KBW85" s="292"/>
      <c r="KBX85" s="292"/>
      <c r="KBY85" s="292"/>
      <c r="KBZ85" s="292"/>
      <c r="KCA85" s="292"/>
      <c r="KCB85" s="292"/>
      <c r="KCC85" s="292"/>
      <c r="KCD85" s="292"/>
      <c r="KCE85" s="292"/>
      <c r="KCF85" s="292"/>
      <c r="KCG85" s="292"/>
      <c r="KCH85" s="292"/>
      <c r="KCI85" s="292"/>
      <c r="KCJ85" s="292"/>
      <c r="KCK85" s="292"/>
      <c r="KCL85" s="292"/>
      <c r="KCM85" s="292"/>
      <c r="KCN85" s="292"/>
      <c r="KCO85" s="292"/>
      <c r="KCP85" s="292"/>
      <c r="KCQ85" s="292"/>
      <c r="KCR85" s="292"/>
      <c r="KCS85" s="292"/>
      <c r="KCT85" s="292"/>
      <c r="KCU85" s="292"/>
      <c r="KCV85" s="292"/>
      <c r="KCW85" s="292"/>
      <c r="KCX85" s="292"/>
      <c r="KCY85" s="292"/>
      <c r="KCZ85" s="292"/>
      <c r="KDA85" s="292"/>
      <c r="KDB85" s="292"/>
      <c r="KDC85" s="292"/>
      <c r="KDD85" s="292"/>
      <c r="KDE85" s="292"/>
      <c r="KDF85" s="292"/>
      <c r="KDG85" s="292"/>
      <c r="KDH85" s="292"/>
      <c r="KDI85" s="292"/>
      <c r="KDJ85" s="292"/>
      <c r="KDK85" s="292"/>
      <c r="KDL85" s="292"/>
      <c r="KDM85" s="292"/>
      <c r="KDN85" s="292"/>
      <c r="KDO85" s="292"/>
      <c r="KDP85" s="292"/>
      <c r="KDQ85" s="292"/>
      <c r="KDR85" s="292"/>
      <c r="KDS85" s="292"/>
      <c r="KDT85" s="292"/>
      <c r="KDU85" s="292"/>
      <c r="KDV85" s="292"/>
      <c r="KDW85" s="292"/>
      <c r="KDX85" s="292"/>
      <c r="KDY85" s="292"/>
      <c r="KDZ85" s="292"/>
      <c r="KEA85" s="292"/>
      <c r="KEB85" s="292"/>
      <c r="KEC85" s="292"/>
      <c r="KED85" s="292"/>
      <c r="KEE85" s="292"/>
      <c r="KEF85" s="292"/>
      <c r="KEG85" s="292"/>
      <c r="KEH85" s="292"/>
      <c r="KEI85" s="292"/>
      <c r="KEJ85" s="292"/>
      <c r="KEK85" s="292"/>
      <c r="KEL85" s="292"/>
      <c r="KEM85" s="292"/>
      <c r="KEN85" s="292"/>
      <c r="KEO85" s="292"/>
      <c r="KEP85" s="292"/>
      <c r="KEQ85" s="292"/>
      <c r="KER85" s="292"/>
      <c r="KES85" s="292"/>
      <c r="KET85" s="292"/>
      <c r="KEU85" s="292"/>
      <c r="KEV85" s="292"/>
      <c r="KEW85" s="292"/>
      <c r="KEX85" s="292"/>
      <c r="KEY85" s="292"/>
      <c r="KEZ85" s="292"/>
      <c r="KFA85" s="292"/>
      <c r="KFB85" s="292"/>
      <c r="KFC85" s="292"/>
      <c r="KFD85" s="292"/>
      <c r="KFE85" s="292"/>
      <c r="KFF85" s="292"/>
      <c r="KFG85" s="292"/>
      <c r="KFH85" s="292"/>
      <c r="KFI85" s="292"/>
      <c r="KFJ85" s="292"/>
      <c r="KFK85" s="292"/>
      <c r="KFL85" s="292"/>
      <c r="KFM85" s="292"/>
      <c r="KFN85" s="292"/>
      <c r="KFO85" s="292"/>
      <c r="KFP85" s="292"/>
      <c r="KFQ85" s="292"/>
      <c r="KFR85" s="292"/>
      <c r="KFS85" s="292"/>
      <c r="KFT85" s="292"/>
      <c r="KFU85" s="292"/>
      <c r="KFV85" s="292"/>
      <c r="KFW85" s="292"/>
      <c r="KFX85" s="292"/>
      <c r="KFY85" s="292"/>
      <c r="KFZ85" s="292"/>
      <c r="KGA85" s="292"/>
      <c r="KGB85" s="292"/>
      <c r="KGC85" s="292"/>
      <c r="KGD85" s="292"/>
      <c r="KGE85" s="292"/>
      <c r="KGF85" s="292"/>
      <c r="KGG85" s="292"/>
      <c r="KGH85" s="292"/>
      <c r="KGI85" s="292"/>
      <c r="KGJ85" s="292"/>
      <c r="KGK85" s="292"/>
      <c r="KGL85" s="292"/>
      <c r="KGM85" s="292"/>
      <c r="KGN85" s="292"/>
      <c r="KGO85" s="292"/>
      <c r="KGP85" s="292"/>
      <c r="KGQ85" s="292"/>
      <c r="KGR85" s="292"/>
      <c r="KGS85" s="292"/>
      <c r="KGT85" s="292"/>
      <c r="KGU85" s="292"/>
      <c r="KGV85" s="292"/>
      <c r="KGW85" s="292"/>
      <c r="KGX85" s="292"/>
      <c r="KGY85" s="292"/>
      <c r="KGZ85" s="292"/>
      <c r="KHA85" s="292"/>
      <c r="KHB85" s="292"/>
      <c r="KHC85" s="292"/>
      <c r="KHD85" s="292"/>
      <c r="KHE85" s="292"/>
      <c r="KHF85" s="292"/>
      <c r="KHG85" s="292"/>
      <c r="KHH85" s="292"/>
      <c r="KHI85" s="292"/>
      <c r="KHJ85" s="292"/>
      <c r="KHK85" s="292"/>
      <c r="KHL85" s="292"/>
      <c r="KHM85" s="292"/>
      <c r="KHN85" s="292"/>
      <c r="KHO85" s="292"/>
      <c r="KHP85" s="292"/>
      <c r="KHQ85" s="292"/>
      <c r="KHR85" s="292"/>
      <c r="KHS85" s="292"/>
      <c r="KHT85" s="292"/>
      <c r="KHU85" s="292"/>
      <c r="KHV85" s="292"/>
      <c r="KHW85" s="292"/>
      <c r="KHX85" s="292"/>
      <c r="KHY85" s="292"/>
      <c r="KHZ85" s="292"/>
      <c r="KIA85" s="292"/>
      <c r="KIB85" s="292"/>
      <c r="KIC85" s="292"/>
      <c r="KID85" s="292"/>
      <c r="KIE85" s="292"/>
      <c r="KIF85" s="292"/>
      <c r="KIG85" s="292"/>
      <c r="KIH85" s="292"/>
      <c r="KII85" s="292"/>
      <c r="KIJ85" s="292"/>
      <c r="KIK85" s="292"/>
      <c r="KIL85" s="292"/>
      <c r="KIM85" s="292"/>
      <c r="KIN85" s="292"/>
      <c r="KIO85" s="292"/>
      <c r="KIP85" s="292"/>
      <c r="KIQ85" s="292"/>
      <c r="KIR85" s="292"/>
      <c r="KIS85" s="292"/>
      <c r="KIT85" s="292"/>
      <c r="KIU85" s="292"/>
      <c r="KIV85" s="292"/>
      <c r="KIW85" s="292"/>
      <c r="KIX85" s="292"/>
      <c r="KIY85" s="292"/>
      <c r="KIZ85" s="292"/>
      <c r="KJA85" s="292"/>
      <c r="KJB85" s="292"/>
      <c r="KJC85" s="292"/>
      <c r="KJD85" s="292"/>
      <c r="KJE85" s="292"/>
      <c r="KJF85" s="292"/>
      <c r="KJG85" s="292"/>
      <c r="KJH85" s="292"/>
      <c r="KJI85" s="292"/>
      <c r="KJJ85" s="292"/>
      <c r="KJK85" s="292"/>
      <c r="KJL85" s="292"/>
      <c r="KJM85" s="292"/>
      <c r="KJN85" s="292"/>
      <c r="KJO85" s="292"/>
      <c r="KJP85" s="292"/>
      <c r="KJQ85" s="292"/>
      <c r="KJR85" s="292"/>
      <c r="KJS85" s="292"/>
      <c r="KJT85" s="292"/>
      <c r="KJU85" s="292"/>
      <c r="KJV85" s="292"/>
      <c r="KJW85" s="292"/>
      <c r="KJX85" s="292"/>
      <c r="KJY85" s="292"/>
      <c r="KJZ85" s="292"/>
      <c r="KKA85" s="292"/>
      <c r="KKB85" s="292"/>
      <c r="KKC85" s="292"/>
      <c r="KKD85" s="292"/>
      <c r="KKE85" s="292"/>
      <c r="KKF85" s="292"/>
      <c r="KKG85" s="292"/>
      <c r="KKH85" s="292"/>
      <c r="KKI85" s="292"/>
      <c r="KKJ85" s="292"/>
      <c r="KKK85" s="292"/>
      <c r="KKL85" s="292"/>
      <c r="KKM85" s="292"/>
      <c r="KKN85" s="292"/>
      <c r="KKO85" s="292"/>
      <c r="KKP85" s="292"/>
      <c r="KKQ85" s="292"/>
      <c r="KKR85" s="292"/>
      <c r="KKS85" s="292"/>
      <c r="KKT85" s="292"/>
      <c r="KKU85" s="292"/>
      <c r="KKV85" s="292"/>
      <c r="KKW85" s="292"/>
      <c r="KKX85" s="292"/>
      <c r="KKY85" s="292"/>
      <c r="KKZ85" s="292"/>
      <c r="KLA85" s="292"/>
      <c r="KLB85" s="292"/>
      <c r="KLC85" s="292"/>
      <c r="KLD85" s="292"/>
      <c r="KLE85" s="292"/>
      <c r="KLF85" s="292"/>
      <c r="KLG85" s="292"/>
      <c r="KLH85" s="292"/>
      <c r="KLI85" s="292"/>
      <c r="KLJ85" s="292"/>
      <c r="KLK85" s="292"/>
      <c r="KLL85" s="292"/>
      <c r="KLM85" s="292"/>
      <c r="KLN85" s="292"/>
      <c r="KLO85" s="292"/>
      <c r="KLP85" s="292"/>
      <c r="KLQ85" s="292"/>
      <c r="KLR85" s="292"/>
      <c r="KLS85" s="292"/>
      <c r="KLT85" s="292"/>
      <c r="KLU85" s="292"/>
      <c r="KLV85" s="292"/>
      <c r="KLW85" s="292"/>
      <c r="KLX85" s="292"/>
      <c r="KLY85" s="292"/>
      <c r="KLZ85" s="292"/>
      <c r="KMA85" s="292"/>
      <c r="KMB85" s="292"/>
      <c r="KMC85" s="292"/>
      <c r="KMD85" s="292"/>
      <c r="KME85" s="292"/>
      <c r="KMF85" s="292"/>
      <c r="KMG85" s="292"/>
      <c r="KMH85" s="292"/>
      <c r="KMI85" s="292"/>
      <c r="KMJ85" s="292"/>
      <c r="KMK85" s="292"/>
      <c r="KML85" s="292"/>
      <c r="KMM85" s="292"/>
      <c r="KMN85" s="292"/>
      <c r="KMO85" s="292"/>
      <c r="KMP85" s="292"/>
      <c r="KMQ85" s="292"/>
      <c r="KMR85" s="292"/>
      <c r="KMS85" s="292"/>
      <c r="KMT85" s="292"/>
      <c r="KMU85" s="292"/>
      <c r="KMV85" s="292"/>
      <c r="KMW85" s="292"/>
      <c r="KMX85" s="292"/>
      <c r="KMY85" s="292"/>
      <c r="KMZ85" s="292"/>
      <c r="KNA85" s="292"/>
      <c r="KNB85" s="292"/>
      <c r="KNC85" s="292"/>
      <c r="KND85" s="292"/>
      <c r="KNE85" s="292"/>
      <c r="KNF85" s="292"/>
      <c r="KNG85" s="292"/>
      <c r="KNH85" s="292"/>
      <c r="KNI85" s="292"/>
      <c r="KNJ85" s="292"/>
      <c r="KNK85" s="292"/>
      <c r="KNL85" s="292"/>
      <c r="KNM85" s="292"/>
      <c r="KNN85" s="292"/>
      <c r="KNO85" s="292"/>
      <c r="KNP85" s="292"/>
      <c r="KNQ85" s="292"/>
      <c r="KNR85" s="292"/>
      <c r="KNS85" s="292"/>
      <c r="KNT85" s="292"/>
      <c r="KNU85" s="292"/>
      <c r="KNV85" s="292"/>
      <c r="KNW85" s="292"/>
      <c r="KNX85" s="292"/>
      <c r="KNY85" s="292"/>
      <c r="KNZ85" s="292"/>
      <c r="KOA85" s="292"/>
      <c r="KOB85" s="292"/>
      <c r="KOC85" s="292"/>
      <c r="KOD85" s="292"/>
      <c r="KOE85" s="292"/>
      <c r="KOF85" s="292"/>
      <c r="KOG85" s="292"/>
      <c r="KOH85" s="292"/>
      <c r="KOI85" s="292"/>
      <c r="KOJ85" s="292"/>
      <c r="KOK85" s="292"/>
      <c r="KOL85" s="292"/>
      <c r="KOM85" s="292"/>
      <c r="KON85" s="292"/>
      <c r="KOO85" s="292"/>
      <c r="KOP85" s="292"/>
      <c r="KOQ85" s="292"/>
      <c r="KOR85" s="292"/>
      <c r="KOS85" s="292"/>
      <c r="KOT85" s="292"/>
      <c r="KOU85" s="292"/>
      <c r="KOV85" s="292"/>
      <c r="KOW85" s="292"/>
      <c r="KOX85" s="292"/>
      <c r="KOY85" s="292"/>
      <c r="KOZ85" s="292"/>
      <c r="KPA85" s="292"/>
      <c r="KPB85" s="292"/>
      <c r="KPC85" s="292"/>
      <c r="KPD85" s="292"/>
      <c r="KPE85" s="292"/>
      <c r="KPF85" s="292"/>
      <c r="KPG85" s="292"/>
      <c r="KPH85" s="292"/>
      <c r="KPI85" s="292"/>
      <c r="KPJ85" s="292"/>
      <c r="KPK85" s="292"/>
      <c r="KPL85" s="292"/>
      <c r="KPM85" s="292"/>
      <c r="KPN85" s="292"/>
      <c r="KPO85" s="292"/>
      <c r="KPP85" s="292"/>
      <c r="KPQ85" s="292"/>
      <c r="KPR85" s="292"/>
      <c r="KPS85" s="292"/>
      <c r="KPT85" s="292"/>
      <c r="KPU85" s="292"/>
      <c r="KPV85" s="292"/>
      <c r="KPW85" s="292"/>
      <c r="KPX85" s="292"/>
      <c r="KPY85" s="292"/>
      <c r="KPZ85" s="292"/>
      <c r="KQA85" s="292"/>
      <c r="KQB85" s="292"/>
      <c r="KQC85" s="292"/>
      <c r="KQD85" s="292"/>
      <c r="KQE85" s="292"/>
      <c r="KQF85" s="292"/>
      <c r="KQG85" s="292"/>
      <c r="KQH85" s="292"/>
      <c r="KQI85" s="292"/>
      <c r="KQJ85" s="292"/>
      <c r="KQK85" s="292"/>
      <c r="KQL85" s="292"/>
      <c r="KQM85" s="292"/>
      <c r="KQN85" s="292"/>
      <c r="KQO85" s="292"/>
      <c r="KQP85" s="292"/>
      <c r="KQQ85" s="292"/>
      <c r="KQR85" s="292"/>
      <c r="KQS85" s="292"/>
      <c r="KQT85" s="292"/>
      <c r="KQU85" s="292"/>
      <c r="KQV85" s="292"/>
      <c r="KQW85" s="292"/>
      <c r="KQX85" s="292"/>
      <c r="KQY85" s="292"/>
      <c r="KQZ85" s="292"/>
      <c r="KRA85" s="292"/>
      <c r="KRB85" s="292"/>
      <c r="KRC85" s="292"/>
      <c r="KRD85" s="292"/>
      <c r="KRE85" s="292"/>
      <c r="KRF85" s="292"/>
      <c r="KRG85" s="292"/>
      <c r="KRH85" s="292"/>
      <c r="KRI85" s="292"/>
      <c r="KRJ85" s="292"/>
      <c r="KRK85" s="292"/>
      <c r="KRL85" s="292"/>
      <c r="KRM85" s="292"/>
      <c r="KRN85" s="292"/>
      <c r="KRO85" s="292"/>
      <c r="KRP85" s="292"/>
      <c r="KRQ85" s="292"/>
      <c r="KRR85" s="292"/>
      <c r="KRS85" s="292"/>
      <c r="KRT85" s="292"/>
      <c r="KRU85" s="292"/>
      <c r="KRV85" s="292"/>
      <c r="KRW85" s="292"/>
      <c r="KRX85" s="292"/>
      <c r="KRY85" s="292"/>
      <c r="KRZ85" s="292"/>
      <c r="KSA85" s="292"/>
      <c r="KSB85" s="292"/>
      <c r="KSC85" s="292"/>
      <c r="KSD85" s="292"/>
      <c r="KSE85" s="292"/>
      <c r="KSF85" s="292"/>
      <c r="KSG85" s="292"/>
      <c r="KSH85" s="292"/>
      <c r="KSI85" s="292"/>
      <c r="KSJ85" s="292"/>
      <c r="KSK85" s="292"/>
      <c r="KSL85" s="292"/>
      <c r="KSM85" s="292"/>
      <c r="KSN85" s="292"/>
      <c r="KSO85" s="292"/>
      <c r="KSP85" s="292"/>
      <c r="KSQ85" s="292"/>
      <c r="KSR85" s="292"/>
      <c r="KSS85" s="292"/>
      <c r="KST85" s="292"/>
      <c r="KSU85" s="292"/>
      <c r="KSV85" s="292"/>
      <c r="KSW85" s="292"/>
      <c r="KSX85" s="292"/>
      <c r="KSY85" s="292"/>
      <c r="KSZ85" s="292"/>
      <c r="KTA85" s="292"/>
      <c r="KTB85" s="292"/>
      <c r="KTC85" s="292"/>
      <c r="KTD85" s="292"/>
      <c r="KTE85" s="292"/>
      <c r="KTF85" s="292"/>
      <c r="KTG85" s="292"/>
      <c r="KTH85" s="292"/>
      <c r="KTI85" s="292"/>
      <c r="KTJ85" s="292"/>
      <c r="KTK85" s="292"/>
      <c r="KTL85" s="292"/>
      <c r="KTM85" s="292"/>
      <c r="KTN85" s="292"/>
      <c r="KTO85" s="292"/>
      <c r="KTP85" s="292"/>
      <c r="KTQ85" s="292"/>
      <c r="KTR85" s="292"/>
      <c r="KTS85" s="292"/>
      <c r="KTT85" s="292"/>
      <c r="KTU85" s="292"/>
      <c r="KTV85" s="292"/>
      <c r="KTW85" s="292"/>
      <c r="KTX85" s="292"/>
      <c r="KTY85" s="292"/>
      <c r="KTZ85" s="292"/>
      <c r="KUA85" s="292"/>
      <c r="KUB85" s="292"/>
      <c r="KUC85" s="292"/>
      <c r="KUD85" s="292"/>
      <c r="KUE85" s="292"/>
      <c r="KUF85" s="292"/>
      <c r="KUG85" s="292"/>
      <c r="KUH85" s="292"/>
      <c r="KUI85" s="292"/>
      <c r="KUJ85" s="292"/>
      <c r="KUK85" s="292"/>
      <c r="KUL85" s="292"/>
      <c r="KUM85" s="292"/>
      <c r="KUN85" s="292"/>
      <c r="KUO85" s="292"/>
      <c r="KUP85" s="292"/>
      <c r="KUQ85" s="292"/>
      <c r="KUR85" s="292"/>
      <c r="KUS85" s="292"/>
      <c r="KUT85" s="292"/>
      <c r="KUU85" s="292"/>
      <c r="KUV85" s="292"/>
      <c r="KUW85" s="292"/>
      <c r="KUX85" s="292"/>
      <c r="KUY85" s="292"/>
      <c r="KUZ85" s="292"/>
      <c r="KVA85" s="292"/>
      <c r="KVB85" s="292"/>
      <c r="KVC85" s="292"/>
      <c r="KVD85" s="292"/>
      <c r="KVE85" s="292"/>
      <c r="KVF85" s="292"/>
      <c r="KVG85" s="292"/>
      <c r="KVH85" s="292"/>
      <c r="KVI85" s="292"/>
      <c r="KVJ85" s="292"/>
      <c r="KVK85" s="292"/>
      <c r="KVL85" s="292"/>
      <c r="KVM85" s="292"/>
      <c r="KVN85" s="292"/>
      <c r="KVO85" s="292"/>
      <c r="KVP85" s="292"/>
      <c r="KVQ85" s="292"/>
      <c r="KVR85" s="292"/>
      <c r="KVS85" s="292"/>
      <c r="KVT85" s="292"/>
      <c r="KVU85" s="292"/>
      <c r="KVV85" s="292"/>
      <c r="KVW85" s="292"/>
      <c r="KVX85" s="292"/>
      <c r="KVY85" s="292"/>
      <c r="KVZ85" s="292"/>
      <c r="KWA85" s="292"/>
      <c r="KWB85" s="292"/>
      <c r="KWC85" s="292"/>
      <c r="KWD85" s="292"/>
      <c r="KWE85" s="292"/>
      <c r="KWF85" s="292"/>
      <c r="KWG85" s="292"/>
      <c r="KWH85" s="292"/>
      <c r="KWI85" s="292"/>
      <c r="KWJ85" s="292"/>
      <c r="KWK85" s="292"/>
      <c r="KWL85" s="292"/>
      <c r="KWM85" s="292"/>
      <c r="KWN85" s="292"/>
      <c r="KWO85" s="292"/>
      <c r="KWP85" s="292"/>
      <c r="KWQ85" s="292"/>
      <c r="KWR85" s="292"/>
      <c r="KWS85" s="292"/>
      <c r="KWT85" s="292"/>
      <c r="KWU85" s="292"/>
      <c r="KWV85" s="292"/>
      <c r="KWW85" s="292"/>
      <c r="KWX85" s="292"/>
      <c r="KWY85" s="292"/>
      <c r="KWZ85" s="292"/>
      <c r="KXA85" s="292"/>
      <c r="KXB85" s="292"/>
      <c r="KXC85" s="292"/>
      <c r="KXD85" s="292"/>
      <c r="KXE85" s="292"/>
      <c r="KXF85" s="292"/>
      <c r="KXG85" s="292"/>
      <c r="KXH85" s="292"/>
      <c r="KXI85" s="292"/>
      <c r="KXJ85" s="292"/>
      <c r="KXK85" s="292"/>
      <c r="KXL85" s="292"/>
      <c r="KXM85" s="292"/>
      <c r="KXN85" s="292"/>
      <c r="KXO85" s="292"/>
      <c r="KXP85" s="292"/>
      <c r="KXQ85" s="292"/>
      <c r="KXR85" s="292"/>
      <c r="KXS85" s="292"/>
      <c r="KXT85" s="292"/>
      <c r="KXU85" s="292"/>
      <c r="KXV85" s="292"/>
      <c r="KXW85" s="292"/>
      <c r="KXX85" s="292"/>
      <c r="KXY85" s="292"/>
      <c r="KXZ85" s="292"/>
      <c r="KYA85" s="292"/>
      <c r="KYB85" s="292"/>
      <c r="KYC85" s="292"/>
      <c r="KYD85" s="292"/>
      <c r="KYE85" s="292"/>
      <c r="KYF85" s="292"/>
      <c r="KYG85" s="292"/>
      <c r="KYH85" s="292"/>
      <c r="KYI85" s="292"/>
      <c r="KYJ85" s="292"/>
      <c r="KYK85" s="292"/>
      <c r="KYL85" s="292"/>
      <c r="KYM85" s="292"/>
      <c r="KYN85" s="292"/>
      <c r="KYO85" s="292"/>
      <c r="KYP85" s="292"/>
      <c r="KYQ85" s="292"/>
      <c r="KYR85" s="292"/>
      <c r="KYS85" s="292"/>
      <c r="KYT85" s="292"/>
      <c r="KYU85" s="292"/>
      <c r="KYV85" s="292"/>
      <c r="KYW85" s="292"/>
      <c r="KYX85" s="292"/>
      <c r="KYY85" s="292"/>
      <c r="KYZ85" s="292"/>
      <c r="KZA85" s="292"/>
      <c r="KZB85" s="292"/>
      <c r="KZC85" s="292"/>
      <c r="KZD85" s="292"/>
      <c r="KZE85" s="292"/>
      <c r="KZF85" s="292"/>
      <c r="KZG85" s="292"/>
      <c r="KZH85" s="292"/>
      <c r="KZI85" s="292"/>
      <c r="KZJ85" s="292"/>
      <c r="KZK85" s="292"/>
      <c r="KZL85" s="292"/>
      <c r="KZM85" s="292"/>
      <c r="KZN85" s="292"/>
      <c r="KZO85" s="292"/>
      <c r="KZP85" s="292"/>
      <c r="KZQ85" s="292"/>
      <c r="KZR85" s="292"/>
      <c r="KZS85" s="292"/>
      <c r="KZT85" s="292"/>
      <c r="KZU85" s="292"/>
      <c r="KZV85" s="292"/>
      <c r="KZW85" s="292"/>
      <c r="KZX85" s="292"/>
      <c r="KZY85" s="292"/>
      <c r="KZZ85" s="292"/>
      <c r="LAA85" s="292"/>
      <c r="LAB85" s="292"/>
      <c r="LAC85" s="292"/>
      <c r="LAD85" s="292"/>
      <c r="LAE85" s="292"/>
      <c r="LAF85" s="292"/>
      <c r="LAG85" s="292"/>
      <c r="LAH85" s="292"/>
      <c r="LAI85" s="292"/>
      <c r="LAJ85" s="292"/>
      <c r="LAK85" s="292"/>
      <c r="LAL85" s="292"/>
      <c r="LAM85" s="292"/>
      <c r="LAN85" s="292"/>
      <c r="LAO85" s="292"/>
      <c r="LAP85" s="292"/>
      <c r="LAQ85" s="292"/>
      <c r="LAR85" s="292"/>
      <c r="LAS85" s="292"/>
      <c r="LAT85" s="292"/>
      <c r="LAU85" s="292"/>
      <c r="LAV85" s="292"/>
      <c r="LAW85" s="292"/>
      <c r="LAX85" s="292"/>
      <c r="LAY85" s="292"/>
      <c r="LAZ85" s="292"/>
      <c r="LBA85" s="292"/>
      <c r="LBB85" s="292"/>
      <c r="LBC85" s="292"/>
      <c r="LBD85" s="292"/>
      <c r="LBE85" s="292"/>
      <c r="LBF85" s="292"/>
      <c r="LBG85" s="292"/>
      <c r="LBH85" s="292"/>
      <c r="LBI85" s="292"/>
      <c r="LBJ85" s="292"/>
      <c r="LBK85" s="292"/>
      <c r="LBL85" s="292"/>
      <c r="LBM85" s="292"/>
      <c r="LBN85" s="292"/>
      <c r="LBO85" s="292"/>
      <c r="LBP85" s="292"/>
      <c r="LBQ85" s="292"/>
      <c r="LBR85" s="292"/>
      <c r="LBS85" s="292"/>
      <c r="LBT85" s="292"/>
      <c r="LBU85" s="292"/>
      <c r="LBV85" s="292"/>
      <c r="LBW85" s="292"/>
      <c r="LBX85" s="292"/>
      <c r="LBY85" s="292"/>
      <c r="LBZ85" s="292"/>
      <c r="LCA85" s="292"/>
      <c r="LCB85" s="292"/>
      <c r="LCC85" s="292"/>
      <c r="LCD85" s="292"/>
      <c r="LCE85" s="292"/>
      <c r="LCF85" s="292"/>
      <c r="LCG85" s="292"/>
      <c r="LCH85" s="292"/>
      <c r="LCI85" s="292"/>
      <c r="LCJ85" s="292"/>
      <c r="LCK85" s="292"/>
      <c r="LCL85" s="292"/>
      <c r="LCM85" s="292"/>
      <c r="LCN85" s="292"/>
      <c r="LCO85" s="292"/>
      <c r="LCP85" s="292"/>
      <c r="LCQ85" s="292"/>
      <c r="LCR85" s="292"/>
      <c r="LCS85" s="292"/>
      <c r="LCT85" s="292"/>
      <c r="LCU85" s="292"/>
      <c r="LCV85" s="292"/>
      <c r="LCW85" s="292"/>
      <c r="LCX85" s="292"/>
      <c r="LCY85" s="292"/>
      <c r="LCZ85" s="292"/>
      <c r="LDA85" s="292"/>
      <c r="LDB85" s="292"/>
      <c r="LDC85" s="292"/>
      <c r="LDD85" s="292"/>
      <c r="LDE85" s="292"/>
      <c r="LDF85" s="292"/>
      <c r="LDG85" s="292"/>
      <c r="LDH85" s="292"/>
      <c r="LDI85" s="292"/>
      <c r="LDJ85" s="292"/>
      <c r="LDK85" s="292"/>
      <c r="LDL85" s="292"/>
      <c r="LDM85" s="292"/>
      <c r="LDN85" s="292"/>
      <c r="LDO85" s="292"/>
      <c r="LDP85" s="292"/>
      <c r="LDQ85" s="292"/>
      <c r="LDR85" s="292"/>
      <c r="LDS85" s="292"/>
      <c r="LDT85" s="292"/>
      <c r="LDU85" s="292"/>
      <c r="LDV85" s="292"/>
      <c r="LDW85" s="292"/>
      <c r="LDX85" s="292"/>
      <c r="LDY85" s="292"/>
      <c r="LDZ85" s="292"/>
      <c r="LEA85" s="292"/>
      <c r="LEB85" s="292"/>
      <c r="LEC85" s="292"/>
      <c r="LED85" s="292"/>
      <c r="LEE85" s="292"/>
      <c r="LEF85" s="292"/>
      <c r="LEG85" s="292"/>
      <c r="LEH85" s="292"/>
      <c r="LEI85" s="292"/>
      <c r="LEJ85" s="292"/>
      <c r="LEK85" s="292"/>
      <c r="LEL85" s="292"/>
      <c r="LEM85" s="292"/>
      <c r="LEN85" s="292"/>
      <c r="LEO85" s="292"/>
      <c r="LEP85" s="292"/>
      <c r="LEQ85" s="292"/>
      <c r="LER85" s="292"/>
      <c r="LES85" s="292"/>
      <c r="LET85" s="292"/>
      <c r="LEU85" s="292"/>
      <c r="LEV85" s="292"/>
      <c r="LEW85" s="292"/>
      <c r="LEX85" s="292"/>
      <c r="LEY85" s="292"/>
      <c r="LEZ85" s="292"/>
      <c r="LFA85" s="292"/>
      <c r="LFB85" s="292"/>
      <c r="LFC85" s="292"/>
      <c r="LFD85" s="292"/>
      <c r="LFE85" s="292"/>
      <c r="LFF85" s="292"/>
      <c r="LFG85" s="292"/>
      <c r="LFH85" s="292"/>
      <c r="LFI85" s="292"/>
      <c r="LFJ85" s="292"/>
      <c r="LFK85" s="292"/>
      <c r="LFL85" s="292"/>
      <c r="LFM85" s="292"/>
      <c r="LFN85" s="292"/>
      <c r="LFO85" s="292"/>
      <c r="LFP85" s="292"/>
      <c r="LFQ85" s="292"/>
      <c r="LFR85" s="292"/>
      <c r="LFS85" s="292"/>
      <c r="LFT85" s="292"/>
      <c r="LFU85" s="292"/>
      <c r="LFV85" s="292"/>
      <c r="LFW85" s="292"/>
      <c r="LFX85" s="292"/>
      <c r="LFY85" s="292"/>
      <c r="LFZ85" s="292"/>
      <c r="LGA85" s="292"/>
      <c r="LGB85" s="292"/>
      <c r="LGC85" s="292"/>
      <c r="LGD85" s="292"/>
      <c r="LGE85" s="292"/>
      <c r="LGF85" s="292"/>
      <c r="LGG85" s="292"/>
      <c r="LGH85" s="292"/>
      <c r="LGI85" s="292"/>
      <c r="LGJ85" s="292"/>
      <c r="LGK85" s="292"/>
      <c r="LGL85" s="292"/>
      <c r="LGM85" s="292"/>
      <c r="LGN85" s="292"/>
      <c r="LGO85" s="292"/>
      <c r="LGP85" s="292"/>
      <c r="LGQ85" s="292"/>
      <c r="LGR85" s="292"/>
      <c r="LGS85" s="292"/>
      <c r="LGT85" s="292"/>
      <c r="LGU85" s="292"/>
      <c r="LGV85" s="292"/>
      <c r="LGW85" s="292"/>
      <c r="LGX85" s="292"/>
      <c r="LGY85" s="292"/>
      <c r="LGZ85" s="292"/>
      <c r="LHA85" s="292"/>
      <c r="LHB85" s="292"/>
      <c r="LHC85" s="292"/>
      <c r="LHD85" s="292"/>
      <c r="LHE85" s="292"/>
      <c r="LHF85" s="292"/>
      <c r="LHG85" s="292"/>
      <c r="LHH85" s="292"/>
      <c r="LHI85" s="292"/>
      <c r="LHJ85" s="292"/>
      <c r="LHK85" s="292"/>
      <c r="LHL85" s="292"/>
      <c r="LHM85" s="292"/>
      <c r="LHN85" s="292"/>
      <c r="LHO85" s="292"/>
      <c r="LHP85" s="292"/>
      <c r="LHQ85" s="292"/>
      <c r="LHR85" s="292"/>
      <c r="LHS85" s="292"/>
      <c r="LHT85" s="292"/>
      <c r="LHU85" s="292"/>
      <c r="LHV85" s="292"/>
      <c r="LHW85" s="292"/>
      <c r="LHX85" s="292"/>
      <c r="LHY85" s="292"/>
      <c r="LHZ85" s="292"/>
      <c r="LIA85" s="292"/>
      <c r="LIB85" s="292"/>
      <c r="LIC85" s="292"/>
      <c r="LID85" s="292"/>
      <c r="LIE85" s="292"/>
      <c r="LIF85" s="292"/>
      <c r="LIG85" s="292"/>
      <c r="LIH85" s="292"/>
      <c r="LII85" s="292"/>
      <c r="LIJ85" s="292"/>
      <c r="LIK85" s="292"/>
      <c r="LIL85" s="292"/>
      <c r="LIM85" s="292"/>
      <c r="LIN85" s="292"/>
      <c r="LIO85" s="292"/>
      <c r="LIP85" s="292"/>
      <c r="LIQ85" s="292"/>
      <c r="LIR85" s="292"/>
      <c r="LIS85" s="292"/>
      <c r="LIT85" s="292"/>
      <c r="LIU85" s="292"/>
      <c r="LIV85" s="292"/>
      <c r="LIW85" s="292"/>
      <c r="LIX85" s="292"/>
      <c r="LIY85" s="292"/>
      <c r="LIZ85" s="292"/>
      <c r="LJA85" s="292"/>
      <c r="LJB85" s="292"/>
      <c r="LJC85" s="292"/>
      <c r="LJD85" s="292"/>
      <c r="LJE85" s="292"/>
      <c r="LJF85" s="292"/>
      <c r="LJG85" s="292"/>
      <c r="LJH85" s="292"/>
      <c r="LJI85" s="292"/>
      <c r="LJJ85" s="292"/>
      <c r="LJK85" s="292"/>
      <c r="LJL85" s="292"/>
      <c r="LJM85" s="292"/>
      <c r="LJN85" s="292"/>
      <c r="LJO85" s="292"/>
      <c r="LJP85" s="292"/>
      <c r="LJQ85" s="292"/>
      <c r="LJR85" s="292"/>
      <c r="LJS85" s="292"/>
      <c r="LJT85" s="292"/>
      <c r="LJU85" s="292"/>
      <c r="LJV85" s="292"/>
      <c r="LJW85" s="292"/>
      <c r="LJX85" s="292"/>
      <c r="LJY85" s="292"/>
      <c r="LJZ85" s="292"/>
      <c r="LKA85" s="292"/>
      <c r="LKB85" s="292"/>
      <c r="LKC85" s="292"/>
      <c r="LKD85" s="292"/>
      <c r="LKE85" s="292"/>
      <c r="LKF85" s="292"/>
      <c r="LKG85" s="292"/>
      <c r="LKH85" s="292"/>
      <c r="LKI85" s="292"/>
      <c r="LKJ85" s="292"/>
      <c r="LKK85" s="292"/>
      <c r="LKL85" s="292"/>
      <c r="LKM85" s="292"/>
      <c r="LKN85" s="292"/>
      <c r="LKO85" s="292"/>
      <c r="LKP85" s="292"/>
      <c r="LKQ85" s="292"/>
      <c r="LKR85" s="292"/>
      <c r="LKS85" s="292"/>
      <c r="LKT85" s="292"/>
      <c r="LKU85" s="292"/>
      <c r="LKV85" s="292"/>
      <c r="LKW85" s="292"/>
      <c r="LKX85" s="292"/>
      <c r="LKY85" s="292"/>
      <c r="LKZ85" s="292"/>
      <c r="LLA85" s="292"/>
      <c r="LLB85" s="292"/>
      <c r="LLC85" s="292"/>
      <c r="LLD85" s="292"/>
      <c r="LLE85" s="292"/>
      <c r="LLF85" s="292"/>
      <c r="LLG85" s="292"/>
      <c r="LLH85" s="292"/>
      <c r="LLI85" s="292"/>
      <c r="LLJ85" s="292"/>
      <c r="LLK85" s="292"/>
      <c r="LLL85" s="292"/>
      <c r="LLM85" s="292"/>
      <c r="LLN85" s="292"/>
      <c r="LLO85" s="292"/>
      <c r="LLP85" s="292"/>
      <c r="LLQ85" s="292"/>
      <c r="LLR85" s="292"/>
      <c r="LLS85" s="292"/>
      <c r="LLT85" s="292"/>
      <c r="LLU85" s="292"/>
      <c r="LLV85" s="292"/>
      <c r="LLW85" s="292"/>
      <c r="LLX85" s="292"/>
      <c r="LLY85" s="292"/>
      <c r="LLZ85" s="292"/>
      <c r="LMA85" s="292"/>
      <c r="LMB85" s="292"/>
      <c r="LMC85" s="292"/>
      <c r="LMD85" s="292"/>
      <c r="LME85" s="292"/>
      <c r="LMF85" s="292"/>
      <c r="LMG85" s="292"/>
      <c r="LMH85" s="292"/>
      <c r="LMI85" s="292"/>
      <c r="LMJ85" s="292"/>
      <c r="LMK85" s="292"/>
      <c r="LML85" s="292"/>
      <c r="LMM85" s="292"/>
      <c r="LMN85" s="292"/>
      <c r="LMO85" s="292"/>
      <c r="LMP85" s="292"/>
      <c r="LMQ85" s="292"/>
      <c r="LMR85" s="292"/>
      <c r="LMS85" s="292"/>
      <c r="LMT85" s="292"/>
      <c r="LMU85" s="292"/>
      <c r="LMV85" s="292"/>
      <c r="LMW85" s="292"/>
      <c r="LMX85" s="292"/>
      <c r="LMY85" s="292"/>
      <c r="LMZ85" s="292"/>
      <c r="LNA85" s="292"/>
      <c r="LNB85" s="292"/>
      <c r="LNC85" s="292"/>
      <c r="LND85" s="292"/>
      <c r="LNE85" s="292"/>
      <c r="LNF85" s="292"/>
      <c r="LNG85" s="292"/>
      <c r="LNH85" s="292"/>
      <c r="LNI85" s="292"/>
      <c r="LNJ85" s="292"/>
      <c r="LNK85" s="292"/>
      <c r="LNL85" s="292"/>
      <c r="LNM85" s="292"/>
      <c r="LNN85" s="292"/>
      <c r="LNO85" s="292"/>
      <c r="LNP85" s="292"/>
      <c r="LNQ85" s="292"/>
      <c r="LNR85" s="292"/>
      <c r="LNS85" s="292"/>
      <c r="LNT85" s="292"/>
      <c r="LNU85" s="292"/>
      <c r="LNV85" s="292"/>
      <c r="LNW85" s="292"/>
      <c r="LNX85" s="292"/>
      <c r="LNY85" s="292"/>
      <c r="LNZ85" s="292"/>
      <c r="LOA85" s="292"/>
      <c r="LOB85" s="292"/>
      <c r="LOC85" s="292"/>
      <c r="LOD85" s="292"/>
      <c r="LOE85" s="292"/>
      <c r="LOF85" s="292"/>
      <c r="LOG85" s="292"/>
      <c r="LOH85" s="292"/>
      <c r="LOI85" s="292"/>
      <c r="LOJ85" s="292"/>
      <c r="LOK85" s="292"/>
      <c r="LOL85" s="292"/>
      <c r="LOM85" s="292"/>
      <c r="LON85" s="292"/>
      <c r="LOO85" s="292"/>
      <c r="LOP85" s="292"/>
      <c r="LOQ85" s="292"/>
      <c r="LOR85" s="292"/>
      <c r="LOS85" s="292"/>
      <c r="LOT85" s="292"/>
      <c r="LOU85" s="292"/>
      <c r="LOV85" s="292"/>
      <c r="LOW85" s="292"/>
      <c r="LOX85" s="292"/>
      <c r="LOY85" s="292"/>
      <c r="LOZ85" s="292"/>
      <c r="LPA85" s="292"/>
      <c r="LPB85" s="292"/>
      <c r="LPC85" s="292"/>
      <c r="LPD85" s="292"/>
      <c r="LPE85" s="292"/>
      <c r="LPF85" s="292"/>
      <c r="LPG85" s="292"/>
      <c r="LPH85" s="292"/>
      <c r="LPI85" s="292"/>
      <c r="LPJ85" s="292"/>
      <c r="LPK85" s="292"/>
      <c r="LPL85" s="292"/>
      <c r="LPM85" s="292"/>
      <c r="LPN85" s="292"/>
      <c r="LPO85" s="292"/>
      <c r="LPP85" s="292"/>
      <c r="LPQ85" s="292"/>
      <c r="LPR85" s="292"/>
      <c r="LPS85" s="292"/>
      <c r="LPT85" s="292"/>
      <c r="LPU85" s="292"/>
      <c r="LPV85" s="292"/>
      <c r="LPW85" s="292"/>
      <c r="LPX85" s="292"/>
      <c r="LPY85" s="292"/>
      <c r="LPZ85" s="292"/>
      <c r="LQA85" s="292"/>
      <c r="LQB85" s="292"/>
      <c r="LQC85" s="292"/>
      <c r="LQD85" s="292"/>
      <c r="LQE85" s="292"/>
      <c r="LQF85" s="292"/>
      <c r="LQG85" s="292"/>
      <c r="LQH85" s="292"/>
      <c r="LQI85" s="292"/>
      <c r="LQJ85" s="292"/>
      <c r="LQK85" s="292"/>
      <c r="LQL85" s="292"/>
      <c r="LQM85" s="292"/>
      <c r="LQN85" s="292"/>
      <c r="LQO85" s="292"/>
      <c r="LQP85" s="292"/>
      <c r="LQQ85" s="292"/>
      <c r="LQR85" s="292"/>
      <c r="LQS85" s="292"/>
      <c r="LQT85" s="292"/>
      <c r="LQU85" s="292"/>
      <c r="LQV85" s="292"/>
      <c r="LQW85" s="292"/>
      <c r="LQX85" s="292"/>
      <c r="LQY85" s="292"/>
      <c r="LQZ85" s="292"/>
      <c r="LRA85" s="292"/>
      <c r="LRB85" s="292"/>
      <c r="LRC85" s="292"/>
      <c r="LRD85" s="292"/>
      <c r="LRE85" s="292"/>
      <c r="LRF85" s="292"/>
      <c r="LRG85" s="292"/>
      <c r="LRH85" s="292"/>
      <c r="LRI85" s="292"/>
      <c r="LRJ85" s="292"/>
      <c r="LRK85" s="292"/>
      <c r="LRL85" s="292"/>
      <c r="LRM85" s="292"/>
      <c r="LRN85" s="292"/>
      <c r="LRO85" s="292"/>
      <c r="LRP85" s="292"/>
      <c r="LRQ85" s="292"/>
      <c r="LRR85" s="292"/>
      <c r="LRS85" s="292"/>
      <c r="LRT85" s="292"/>
      <c r="LRU85" s="292"/>
      <c r="LRV85" s="292"/>
      <c r="LRW85" s="292"/>
      <c r="LRX85" s="292"/>
      <c r="LRY85" s="292"/>
      <c r="LRZ85" s="292"/>
      <c r="LSA85" s="292"/>
      <c r="LSB85" s="292"/>
      <c r="LSC85" s="292"/>
      <c r="LSD85" s="292"/>
      <c r="LSE85" s="292"/>
      <c r="LSF85" s="292"/>
      <c r="LSG85" s="292"/>
      <c r="LSH85" s="292"/>
      <c r="LSI85" s="292"/>
      <c r="LSJ85" s="292"/>
      <c r="LSK85" s="292"/>
      <c r="LSL85" s="292"/>
      <c r="LSM85" s="292"/>
      <c r="LSN85" s="292"/>
      <c r="LSO85" s="292"/>
      <c r="LSP85" s="292"/>
      <c r="LSQ85" s="292"/>
      <c r="LSR85" s="292"/>
      <c r="LSS85" s="292"/>
      <c r="LST85" s="292"/>
      <c r="LSU85" s="292"/>
      <c r="LSV85" s="292"/>
      <c r="LSW85" s="292"/>
      <c r="LSX85" s="292"/>
      <c r="LSY85" s="292"/>
      <c r="LSZ85" s="292"/>
      <c r="LTA85" s="292"/>
      <c r="LTB85" s="292"/>
      <c r="LTC85" s="292"/>
      <c r="LTD85" s="292"/>
      <c r="LTE85" s="292"/>
      <c r="LTF85" s="292"/>
      <c r="LTG85" s="292"/>
      <c r="LTH85" s="292"/>
      <c r="LTI85" s="292"/>
      <c r="LTJ85" s="292"/>
      <c r="LTK85" s="292"/>
      <c r="LTL85" s="292"/>
      <c r="LTM85" s="292"/>
      <c r="LTN85" s="292"/>
      <c r="LTO85" s="292"/>
      <c r="LTP85" s="292"/>
      <c r="LTQ85" s="292"/>
      <c r="LTR85" s="292"/>
      <c r="LTS85" s="292"/>
      <c r="LTT85" s="292"/>
      <c r="LTU85" s="292"/>
      <c r="LTV85" s="292"/>
      <c r="LTW85" s="292"/>
      <c r="LTX85" s="292"/>
      <c r="LTY85" s="292"/>
      <c r="LTZ85" s="292"/>
      <c r="LUA85" s="292"/>
      <c r="LUB85" s="292"/>
      <c r="LUC85" s="292"/>
      <c r="LUD85" s="292"/>
      <c r="LUE85" s="292"/>
      <c r="LUF85" s="292"/>
      <c r="LUG85" s="292"/>
      <c r="LUH85" s="292"/>
      <c r="LUI85" s="292"/>
      <c r="LUJ85" s="292"/>
      <c r="LUK85" s="292"/>
      <c r="LUL85" s="292"/>
      <c r="LUM85" s="292"/>
      <c r="LUN85" s="292"/>
      <c r="LUO85" s="292"/>
      <c r="LUP85" s="292"/>
      <c r="LUQ85" s="292"/>
      <c r="LUR85" s="292"/>
      <c r="LUS85" s="292"/>
      <c r="LUT85" s="292"/>
      <c r="LUU85" s="292"/>
      <c r="LUV85" s="292"/>
      <c r="LUW85" s="292"/>
      <c r="LUX85" s="292"/>
      <c r="LUY85" s="292"/>
      <c r="LUZ85" s="292"/>
      <c r="LVA85" s="292"/>
      <c r="LVB85" s="292"/>
      <c r="LVC85" s="292"/>
      <c r="LVD85" s="292"/>
      <c r="LVE85" s="292"/>
      <c r="LVF85" s="292"/>
      <c r="LVG85" s="292"/>
      <c r="LVH85" s="292"/>
      <c r="LVI85" s="292"/>
      <c r="LVJ85" s="292"/>
      <c r="LVK85" s="292"/>
      <c r="LVL85" s="292"/>
      <c r="LVM85" s="292"/>
      <c r="LVN85" s="292"/>
      <c r="LVO85" s="292"/>
      <c r="LVP85" s="292"/>
      <c r="LVQ85" s="292"/>
      <c r="LVR85" s="292"/>
      <c r="LVS85" s="292"/>
      <c r="LVT85" s="292"/>
      <c r="LVU85" s="292"/>
      <c r="LVV85" s="292"/>
      <c r="LVW85" s="292"/>
      <c r="LVX85" s="292"/>
      <c r="LVY85" s="292"/>
      <c r="LVZ85" s="292"/>
      <c r="LWA85" s="292"/>
      <c r="LWB85" s="292"/>
      <c r="LWC85" s="292"/>
      <c r="LWD85" s="292"/>
      <c r="LWE85" s="292"/>
      <c r="LWF85" s="292"/>
      <c r="LWG85" s="292"/>
      <c r="LWH85" s="292"/>
      <c r="LWI85" s="292"/>
      <c r="LWJ85" s="292"/>
      <c r="LWK85" s="292"/>
      <c r="LWL85" s="292"/>
      <c r="LWM85" s="292"/>
      <c r="LWN85" s="292"/>
      <c r="LWO85" s="292"/>
      <c r="LWP85" s="292"/>
      <c r="LWQ85" s="292"/>
      <c r="LWR85" s="292"/>
      <c r="LWS85" s="292"/>
      <c r="LWT85" s="292"/>
      <c r="LWU85" s="292"/>
      <c r="LWV85" s="292"/>
      <c r="LWW85" s="292"/>
      <c r="LWX85" s="292"/>
      <c r="LWY85" s="292"/>
      <c r="LWZ85" s="292"/>
      <c r="LXA85" s="292"/>
      <c r="LXB85" s="292"/>
      <c r="LXC85" s="292"/>
      <c r="LXD85" s="292"/>
      <c r="LXE85" s="292"/>
      <c r="LXF85" s="292"/>
      <c r="LXG85" s="292"/>
      <c r="LXH85" s="292"/>
      <c r="LXI85" s="292"/>
      <c r="LXJ85" s="292"/>
      <c r="LXK85" s="292"/>
      <c r="LXL85" s="292"/>
      <c r="LXM85" s="292"/>
      <c r="LXN85" s="292"/>
      <c r="LXO85" s="292"/>
      <c r="LXP85" s="292"/>
      <c r="LXQ85" s="292"/>
      <c r="LXR85" s="292"/>
      <c r="LXS85" s="292"/>
      <c r="LXT85" s="292"/>
      <c r="LXU85" s="292"/>
      <c r="LXV85" s="292"/>
      <c r="LXW85" s="292"/>
      <c r="LXX85" s="292"/>
      <c r="LXY85" s="292"/>
      <c r="LXZ85" s="292"/>
      <c r="LYA85" s="292"/>
      <c r="LYB85" s="292"/>
      <c r="LYC85" s="292"/>
      <c r="LYD85" s="292"/>
      <c r="LYE85" s="292"/>
      <c r="LYF85" s="292"/>
      <c r="LYG85" s="292"/>
      <c r="LYH85" s="292"/>
      <c r="LYI85" s="292"/>
      <c r="LYJ85" s="292"/>
      <c r="LYK85" s="292"/>
      <c r="LYL85" s="292"/>
      <c r="LYM85" s="292"/>
      <c r="LYN85" s="292"/>
      <c r="LYO85" s="292"/>
      <c r="LYP85" s="292"/>
      <c r="LYQ85" s="292"/>
      <c r="LYR85" s="292"/>
      <c r="LYS85" s="292"/>
      <c r="LYT85" s="292"/>
      <c r="LYU85" s="292"/>
      <c r="LYV85" s="292"/>
      <c r="LYW85" s="292"/>
      <c r="LYX85" s="292"/>
      <c r="LYY85" s="292"/>
      <c r="LYZ85" s="292"/>
      <c r="LZA85" s="292"/>
      <c r="LZB85" s="292"/>
      <c r="LZC85" s="292"/>
      <c r="LZD85" s="292"/>
      <c r="LZE85" s="292"/>
      <c r="LZF85" s="292"/>
      <c r="LZG85" s="292"/>
      <c r="LZH85" s="292"/>
      <c r="LZI85" s="292"/>
      <c r="LZJ85" s="292"/>
      <c r="LZK85" s="292"/>
      <c r="LZL85" s="292"/>
      <c r="LZM85" s="292"/>
      <c r="LZN85" s="292"/>
      <c r="LZO85" s="292"/>
      <c r="LZP85" s="292"/>
      <c r="LZQ85" s="292"/>
      <c r="LZR85" s="292"/>
      <c r="LZS85" s="292"/>
      <c r="LZT85" s="292"/>
      <c r="LZU85" s="292"/>
      <c r="LZV85" s="292"/>
      <c r="LZW85" s="292"/>
      <c r="LZX85" s="292"/>
      <c r="LZY85" s="292"/>
      <c r="LZZ85" s="292"/>
      <c r="MAA85" s="292"/>
      <c r="MAB85" s="292"/>
      <c r="MAC85" s="292"/>
      <c r="MAD85" s="292"/>
      <c r="MAE85" s="292"/>
      <c r="MAF85" s="292"/>
      <c r="MAG85" s="292"/>
      <c r="MAH85" s="292"/>
      <c r="MAI85" s="292"/>
      <c r="MAJ85" s="292"/>
      <c r="MAK85" s="292"/>
      <c r="MAL85" s="292"/>
      <c r="MAM85" s="292"/>
      <c r="MAN85" s="292"/>
      <c r="MAO85" s="292"/>
      <c r="MAP85" s="292"/>
      <c r="MAQ85" s="292"/>
      <c r="MAR85" s="292"/>
      <c r="MAS85" s="292"/>
      <c r="MAT85" s="292"/>
      <c r="MAU85" s="292"/>
      <c r="MAV85" s="292"/>
      <c r="MAW85" s="292"/>
      <c r="MAX85" s="292"/>
      <c r="MAY85" s="292"/>
      <c r="MAZ85" s="292"/>
      <c r="MBA85" s="292"/>
      <c r="MBB85" s="292"/>
      <c r="MBC85" s="292"/>
      <c r="MBD85" s="292"/>
      <c r="MBE85" s="292"/>
      <c r="MBF85" s="292"/>
      <c r="MBG85" s="292"/>
      <c r="MBH85" s="292"/>
      <c r="MBI85" s="292"/>
      <c r="MBJ85" s="292"/>
      <c r="MBK85" s="292"/>
      <c r="MBL85" s="292"/>
      <c r="MBM85" s="292"/>
      <c r="MBN85" s="292"/>
      <c r="MBO85" s="292"/>
      <c r="MBP85" s="292"/>
      <c r="MBQ85" s="292"/>
      <c r="MBR85" s="292"/>
      <c r="MBS85" s="292"/>
      <c r="MBT85" s="292"/>
      <c r="MBU85" s="292"/>
      <c r="MBV85" s="292"/>
      <c r="MBW85" s="292"/>
      <c r="MBX85" s="292"/>
      <c r="MBY85" s="292"/>
      <c r="MBZ85" s="292"/>
      <c r="MCA85" s="292"/>
      <c r="MCB85" s="292"/>
      <c r="MCC85" s="292"/>
      <c r="MCD85" s="292"/>
      <c r="MCE85" s="292"/>
      <c r="MCF85" s="292"/>
      <c r="MCG85" s="292"/>
      <c r="MCH85" s="292"/>
      <c r="MCI85" s="292"/>
      <c r="MCJ85" s="292"/>
      <c r="MCK85" s="292"/>
      <c r="MCL85" s="292"/>
      <c r="MCM85" s="292"/>
      <c r="MCN85" s="292"/>
      <c r="MCO85" s="292"/>
      <c r="MCP85" s="292"/>
      <c r="MCQ85" s="292"/>
      <c r="MCR85" s="292"/>
      <c r="MCS85" s="292"/>
      <c r="MCT85" s="292"/>
      <c r="MCU85" s="292"/>
      <c r="MCV85" s="292"/>
      <c r="MCW85" s="292"/>
      <c r="MCX85" s="292"/>
      <c r="MCY85" s="292"/>
      <c r="MCZ85" s="292"/>
      <c r="MDA85" s="292"/>
      <c r="MDB85" s="292"/>
      <c r="MDC85" s="292"/>
      <c r="MDD85" s="292"/>
      <c r="MDE85" s="292"/>
      <c r="MDF85" s="292"/>
      <c r="MDG85" s="292"/>
      <c r="MDH85" s="292"/>
      <c r="MDI85" s="292"/>
      <c r="MDJ85" s="292"/>
      <c r="MDK85" s="292"/>
      <c r="MDL85" s="292"/>
      <c r="MDM85" s="292"/>
      <c r="MDN85" s="292"/>
      <c r="MDO85" s="292"/>
      <c r="MDP85" s="292"/>
      <c r="MDQ85" s="292"/>
      <c r="MDR85" s="292"/>
      <c r="MDS85" s="292"/>
      <c r="MDT85" s="292"/>
      <c r="MDU85" s="292"/>
      <c r="MDV85" s="292"/>
      <c r="MDW85" s="292"/>
      <c r="MDX85" s="292"/>
      <c r="MDY85" s="292"/>
      <c r="MDZ85" s="292"/>
      <c r="MEA85" s="292"/>
      <c r="MEB85" s="292"/>
      <c r="MEC85" s="292"/>
      <c r="MED85" s="292"/>
      <c r="MEE85" s="292"/>
      <c r="MEF85" s="292"/>
      <c r="MEG85" s="292"/>
      <c r="MEH85" s="292"/>
      <c r="MEI85" s="292"/>
      <c r="MEJ85" s="292"/>
      <c r="MEK85" s="292"/>
      <c r="MEL85" s="292"/>
      <c r="MEM85" s="292"/>
      <c r="MEN85" s="292"/>
      <c r="MEO85" s="292"/>
      <c r="MEP85" s="292"/>
      <c r="MEQ85" s="292"/>
      <c r="MER85" s="292"/>
      <c r="MES85" s="292"/>
      <c r="MET85" s="292"/>
      <c r="MEU85" s="292"/>
      <c r="MEV85" s="292"/>
      <c r="MEW85" s="292"/>
      <c r="MEX85" s="292"/>
      <c r="MEY85" s="292"/>
      <c r="MEZ85" s="292"/>
      <c r="MFA85" s="292"/>
      <c r="MFB85" s="292"/>
      <c r="MFC85" s="292"/>
      <c r="MFD85" s="292"/>
      <c r="MFE85" s="292"/>
      <c r="MFF85" s="292"/>
      <c r="MFG85" s="292"/>
      <c r="MFH85" s="292"/>
      <c r="MFI85" s="292"/>
      <c r="MFJ85" s="292"/>
      <c r="MFK85" s="292"/>
      <c r="MFL85" s="292"/>
      <c r="MFM85" s="292"/>
      <c r="MFN85" s="292"/>
      <c r="MFO85" s="292"/>
      <c r="MFP85" s="292"/>
      <c r="MFQ85" s="292"/>
      <c r="MFR85" s="292"/>
      <c r="MFS85" s="292"/>
      <c r="MFT85" s="292"/>
      <c r="MFU85" s="292"/>
      <c r="MFV85" s="292"/>
      <c r="MFW85" s="292"/>
      <c r="MFX85" s="292"/>
      <c r="MFY85" s="292"/>
      <c r="MFZ85" s="292"/>
      <c r="MGA85" s="292"/>
      <c r="MGB85" s="292"/>
      <c r="MGC85" s="292"/>
      <c r="MGD85" s="292"/>
      <c r="MGE85" s="292"/>
      <c r="MGF85" s="292"/>
      <c r="MGG85" s="292"/>
      <c r="MGH85" s="292"/>
      <c r="MGI85" s="292"/>
      <c r="MGJ85" s="292"/>
      <c r="MGK85" s="292"/>
      <c r="MGL85" s="292"/>
      <c r="MGM85" s="292"/>
      <c r="MGN85" s="292"/>
      <c r="MGO85" s="292"/>
      <c r="MGP85" s="292"/>
      <c r="MGQ85" s="292"/>
      <c r="MGR85" s="292"/>
      <c r="MGS85" s="292"/>
      <c r="MGT85" s="292"/>
      <c r="MGU85" s="292"/>
      <c r="MGV85" s="292"/>
      <c r="MGW85" s="292"/>
      <c r="MGX85" s="292"/>
      <c r="MGY85" s="292"/>
      <c r="MGZ85" s="292"/>
      <c r="MHA85" s="292"/>
      <c r="MHB85" s="292"/>
      <c r="MHC85" s="292"/>
      <c r="MHD85" s="292"/>
      <c r="MHE85" s="292"/>
      <c r="MHF85" s="292"/>
      <c r="MHG85" s="292"/>
      <c r="MHH85" s="292"/>
      <c r="MHI85" s="292"/>
      <c r="MHJ85" s="292"/>
      <c r="MHK85" s="292"/>
      <c r="MHL85" s="292"/>
      <c r="MHM85" s="292"/>
      <c r="MHN85" s="292"/>
      <c r="MHO85" s="292"/>
      <c r="MHP85" s="292"/>
      <c r="MHQ85" s="292"/>
      <c r="MHR85" s="292"/>
      <c r="MHS85" s="292"/>
      <c r="MHT85" s="292"/>
      <c r="MHU85" s="292"/>
      <c r="MHV85" s="292"/>
      <c r="MHW85" s="292"/>
      <c r="MHX85" s="292"/>
      <c r="MHY85" s="292"/>
      <c r="MHZ85" s="292"/>
      <c r="MIA85" s="292"/>
      <c r="MIB85" s="292"/>
      <c r="MIC85" s="292"/>
      <c r="MID85" s="292"/>
      <c r="MIE85" s="292"/>
      <c r="MIF85" s="292"/>
      <c r="MIG85" s="292"/>
      <c r="MIH85" s="292"/>
      <c r="MII85" s="292"/>
      <c r="MIJ85" s="292"/>
      <c r="MIK85" s="292"/>
      <c r="MIL85" s="292"/>
      <c r="MIM85" s="292"/>
      <c r="MIN85" s="292"/>
      <c r="MIO85" s="292"/>
      <c r="MIP85" s="292"/>
      <c r="MIQ85" s="292"/>
      <c r="MIR85" s="292"/>
      <c r="MIS85" s="292"/>
      <c r="MIT85" s="292"/>
      <c r="MIU85" s="292"/>
      <c r="MIV85" s="292"/>
      <c r="MIW85" s="292"/>
      <c r="MIX85" s="292"/>
      <c r="MIY85" s="292"/>
      <c r="MIZ85" s="292"/>
      <c r="MJA85" s="292"/>
      <c r="MJB85" s="292"/>
      <c r="MJC85" s="292"/>
      <c r="MJD85" s="292"/>
      <c r="MJE85" s="292"/>
      <c r="MJF85" s="292"/>
      <c r="MJG85" s="292"/>
      <c r="MJH85" s="292"/>
      <c r="MJI85" s="292"/>
      <c r="MJJ85" s="292"/>
      <c r="MJK85" s="292"/>
      <c r="MJL85" s="292"/>
      <c r="MJM85" s="292"/>
      <c r="MJN85" s="292"/>
      <c r="MJO85" s="292"/>
      <c r="MJP85" s="292"/>
      <c r="MJQ85" s="292"/>
      <c r="MJR85" s="292"/>
      <c r="MJS85" s="292"/>
      <c r="MJT85" s="292"/>
      <c r="MJU85" s="292"/>
      <c r="MJV85" s="292"/>
      <c r="MJW85" s="292"/>
      <c r="MJX85" s="292"/>
      <c r="MJY85" s="292"/>
      <c r="MJZ85" s="292"/>
      <c r="MKA85" s="292"/>
      <c r="MKB85" s="292"/>
      <c r="MKC85" s="292"/>
      <c r="MKD85" s="292"/>
      <c r="MKE85" s="292"/>
      <c r="MKF85" s="292"/>
      <c r="MKG85" s="292"/>
      <c r="MKH85" s="292"/>
      <c r="MKI85" s="292"/>
      <c r="MKJ85" s="292"/>
      <c r="MKK85" s="292"/>
      <c r="MKL85" s="292"/>
      <c r="MKM85" s="292"/>
      <c r="MKN85" s="292"/>
      <c r="MKO85" s="292"/>
      <c r="MKP85" s="292"/>
      <c r="MKQ85" s="292"/>
      <c r="MKR85" s="292"/>
      <c r="MKS85" s="292"/>
      <c r="MKT85" s="292"/>
      <c r="MKU85" s="292"/>
      <c r="MKV85" s="292"/>
      <c r="MKW85" s="292"/>
      <c r="MKX85" s="292"/>
      <c r="MKY85" s="292"/>
      <c r="MKZ85" s="292"/>
      <c r="MLA85" s="292"/>
      <c r="MLB85" s="292"/>
      <c r="MLC85" s="292"/>
      <c r="MLD85" s="292"/>
      <c r="MLE85" s="292"/>
      <c r="MLF85" s="292"/>
      <c r="MLG85" s="292"/>
      <c r="MLH85" s="292"/>
      <c r="MLI85" s="292"/>
      <c r="MLJ85" s="292"/>
      <c r="MLK85" s="292"/>
      <c r="MLL85" s="292"/>
      <c r="MLM85" s="292"/>
      <c r="MLN85" s="292"/>
      <c r="MLO85" s="292"/>
      <c r="MLP85" s="292"/>
      <c r="MLQ85" s="292"/>
      <c r="MLR85" s="292"/>
      <c r="MLS85" s="292"/>
      <c r="MLT85" s="292"/>
      <c r="MLU85" s="292"/>
      <c r="MLV85" s="292"/>
      <c r="MLW85" s="292"/>
      <c r="MLX85" s="292"/>
      <c r="MLY85" s="292"/>
      <c r="MLZ85" s="292"/>
      <c r="MMA85" s="292"/>
      <c r="MMB85" s="292"/>
      <c r="MMC85" s="292"/>
      <c r="MMD85" s="292"/>
      <c r="MME85" s="292"/>
      <c r="MMF85" s="292"/>
      <c r="MMG85" s="292"/>
      <c r="MMH85" s="292"/>
      <c r="MMI85" s="292"/>
      <c r="MMJ85" s="292"/>
      <c r="MMK85" s="292"/>
      <c r="MML85" s="292"/>
      <c r="MMM85" s="292"/>
      <c r="MMN85" s="292"/>
      <c r="MMO85" s="292"/>
      <c r="MMP85" s="292"/>
      <c r="MMQ85" s="292"/>
      <c r="MMR85" s="292"/>
      <c r="MMS85" s="292"/>
      <c r="MMT85" s="292"/>
      <c r="MMU85" s="292"/>
      <c r="MMV85" s="292"/>
      <c r="MMW85" s="292"/>
      <c r="MMX85" s="292"/>
      <c r="MMY85" s="292"/>
      <c r="MMZ85" s="292"/>
      <c r="MNA85" s="292"/>
      <c r="MNB85" s="292"/>
      <c r="MNC85" s="292"/>
      <c r="MND85" s="292"/>
      <c r="MNE85" s="292"/>
      <c r="MNF85" s="292"/>
      <c r="MNG85" s="292"/>
      <c r="MNH85" s="292"/>
      <c r="MNI85" s="292"/>
      <c r="MNJ85" s="292"/>
      <c r="MNK85" s="292"/>
      <c r="MNL85" s="292"/>
      <c r="MNM85" s="292"/>
      <c r="MNN85" s="292"/>
      <c r="MNO85" s="292"/>
      <c r="MNP85" s="292"/>
      <c r="MNQ85" s="292"/>
      <c r="MNR85" s="292"/>
      <c r="MNS85" s="292"/>
      <c r="MNT85" s="292"/>
      <c r="MNU85" s="292"/>
      <c r="MNV85" s="292"/>
      <c r="MNW85" s="292"/>
      <c r="MNX85" s="292"/>
      <c r="MNY85" s="292"/>
      <c r="MNZ85" s="292"/>
      <c r="MOA85" s="292"/>
      <c r="MOB85" s="292"/>
      <c r="MOC85" s="292"/>
      <c r="MOD85" s="292"/>
      <c r="MOE85" s="292"/>
      <c r="MOF85" s="292"/>
      <c r="MOG85" s="292"/>
      <c r="MOH85" s="292"/>
      <c r="MOI85" s="292"/>
      <c r="MOJ85" s="292"/>
      <c r="MOK85" s="292"/>
      <c r="MOL85" s="292"/>
      <c r="MOM85" s="292"/>
      <c r="MON85" s="292"/>
      <c r="MOO85" s="292"/>
      <c r="MOP85" s="292"/>
      <c r="MOQ85" s="292"/>
      <c r="MOR85" s="292"/>
      <c r="MOS85" s="292"/>
      <c r="MOT85" s="292"/>
      <c r="MOU85" s="292"/>
      <c r="MOV85" s="292"/>
      <c r="MOW85" s="292"/>
      <c r="MOX85" s="292"/>
      <c r="MOY85" s="292"/>
      <c r="MOZ85" s="292"/>
      <c r="MPA85" s="292"/>
      <c r="MPB85" s="292"/>
      <c r="MPC85" s="292"/>
      <c r="MPD85" s="292"/>
      <c r="MPE85" s="292"/>
      <c r="MPF85" s="292"/>
      <c r="MPG85" s="292"/>
      <c r="MPH85" s="292"/>
      <c r="MPI85" s="292"/>
      <c r="MPJ85" s="292"/>
      <c r="MPK85" s="292"/>
      <c r="MPL85" s="292"/>
      <c r="MPM85" s="292"/>
      <c r="MPN85" s="292"/>
      <c r="MPO85" s="292"/>
      <c r="MPP85" s="292"/>
      <c r="MPQ85" s="292"/>
      <c r="MPR85" s="292"/>
      <c r="MPS85" s="292"/>
      <c r="MPT85" s="292"/>
      <c r="MPU85" s="292"/>
      <c r="MPV85" s="292"/>
      <c r="MPW85" s="292"/>
      <c r="MPX85" s="292"/>
      <c r="MPY85" s="292"/>
      <c r="MPZ85" s="292"/>
      <c r="MQA85" s="292"/>
      <c r="MQB85" s="292"/>
      <c r="MQC85" s="292"/>
      <c r="MQD85" s="292"/>
      <c r="MQE85" s="292"/>
      <c r="MQF85" s="292"/>
      <c r="MQG85" s="292"/>
      <c r="MQH85" s="292"/>
      <c r="MQI85" s="292"/>
      <c r="MQJ85" s="292"/>
      <c r="MQK85" s="292"/>
      <c r="MQL85" s="292"/>
      <c r="MQM85" s="292"/>
      <c r="MQN85" s="292"/>
      <c r="MQO85" s="292"/>
      <c r="MQP85" s="292"/>
      <c r="MQQ85" s="292"/>
      <c r="MQR85" s="292"/>
      <c r="MQS85" s="292"/>
      <c r="MQT85" s="292"/>
      <c r="MQU85" s="292"/>
      <c r="MQV85" s="292"/>
      <c r="MQW85" s="292"/>
      <c r="MQX85" s="292"/>
      <c r="MQY85" s="292"/>
      <c r="MQZ85" s="292"/>
      <c r="MRA85" s="292"/>
      <c r="MRB85" s="292"/>
      <c r="MRC85" s="292"/>
      <c r="MRD85" s="292"/>
      <c r="MRE85" s="292"/>
      <c r="MRF85" s="292"/>
      <c r="MRG85" s="292"/>
      <c r="MRH85" s="292"/>
      <c r="MRI85" s="292"/>
      <c r="MRJ85" s="292"/>
      <c r="MRK85" s="292"/>
      <c r="MRL85" s="292"/>
      <c r="MRM85" s="292"/>
      <c r="MRN85" s="292"/>
      <c r="MRO85" s="292"/>
      <c r="MRP85" s="292"/>
      <c r="MRQ85" s="292"/>
      <c r="MRR85" s="292"/>
      <c r="MRS85" s="292"/>
      <c r="MRT85" s="292"/>
      <c r="MRU85" s="292"/>
      <c r="MRV85" s="292"/>
      <c r="MRW85" s="292"/>
      <c r="MRX85" s="292"/>
      <c r="MRY85" s="292"/>
      <c r="MRZ85" s="292"/>
      <c r="MSA85" s="292"/>
      <c r="MSB85" s="292"/>
      <c r="MSC85" s="292"/>
      <c r="MSD85" s="292"/>
      <c r="MSE85" s="292"/>
      <c r="MSF85" s="292"/>
      <c r="MSG85" s="292"/>
      <c r="MSH85" s="292"/>
      <c r="MSI85" s="292"/>
      <c r="MSJ85" s="292"/>
      <c r="MSK85" s="292"/>
      <c r="MSL85" s="292"/>
      <c r="MSM85" s="292"/>
      <c r="MSN85" s="292"/>
      <c r="MSO85" s="292"/>
      <c r="MSP85" s="292"/>
      <c r="MSQ85" s="292"/>
      <c r="MSR85" s="292"/>
      <c r="MSS85" s="292"/>
      <c r="MST85" s="292"/>
      <c r="MSU85" s="292"/>
      <c r="MSV85" s="292"/>
      <c r="MSW85" s="292"/>
      <c r="MSX85" s="292"/>
      <c r="MSY85" s="292"/>
      <c r="MSZ85" s="292"/>
      <c r="MTA85" s="292"/>
      <c r="MTB85" s="292"/>
      <c r="MTC85" s="292"/>
      <c r="MTD85" s="292"/>
      <c r="MTE85" s="292"/>
      <c r="MTF85" s="292"/>
      <c r="MTG85" s="292"/>
      <c r="MTH85" s="292"/>
      <c r="MTI85" s="292"/>
      <c r="MTJ85" s="292"/>
      <c r="MTK85" s="292"/>
      <c r="MTL85" s="292"/>
      <c r="MTM85" s="292"/>
      <c r="MTN85" s="292"/>
      <c r="MTO85" s="292"/>
      <c r="MTP85" s="292"/>
      <c r="MTQ85" s="292"/>
      <c r="MTR85" s="292"/>
      <c r="MTS85" s="292"/>
      <c r="MTT85" s="292"/>
      <c r="MTU85" s="292"/>
      <c r="MTV85" s="292"/>
      <c r="MTW85" s="292"/>
      <c r="MTX85" s="292"/>
      <c r="MTY85" s="292"/>
      <c r="MTZ85" s="292"/>
      <c r="MUA85" s="292"/>
      <c r="MUB85" s="292"/>
      <c r="MUC85" s="292"/>
      <c r="MUD85" s="292"/>
      <c r="MUE85" s="292"/>
      <c r="MUF85" s="292"/>
      <c r="MUG85" s="292"/>
      <c r="MUH85" s="292"/>
      <c r="MUI85" s="292"/>
      <c r="MUJ85" s="292"/>
      <c r="MUK85" s="292"/>
      <c r="MUL85" s="292"/>
      <c r="MUM85" s="292"/>
      <c r="MUN85" s="292"/>
      <c r="MUO85" s="292"/>
      <c r="MUP85" s="292"/>
      <c r="MUQ85" s="292"/>
      <c r="MUR85" s="292"/>
      <c r="MUS85" s="292"/>
      <c r="MUT85" s="292"/>
      <c r="MUU85" s="292"/>
      <c r="MUV85" s="292"/>
      <c r="MUW85" s="292"/>
      <c r="MUX85" s="292"/>
      <c r="MUY85" s="292"/>
      <c r="MUZ85" s="292"/>
      <c r="MVA85" s="292"/>
      <c r="MVB85" s="292"/>
      <c r="MVC85" s="292"/>
      <c r="MVD85" s="292"/>
      <c r="MVE85" s="292"/>
      <c r="MVF85" s="292"/>
      <c r="MVG85" s="292"/>
      <c r="MVH85" s="292"/>
      <c r="MVI85" s="292"/>
      <c r="MVJ85" s="292"/>
      <c r="MVK85" s="292"/>
      <c r="MVL85" s="292"/>
      <c r="MVM85" s="292"/>
      <c r="MVN85" s="292"/>
      <c r="MVO85" s="292"/>
      <c r="MVP85" s="292"/>
      <c r="MVQ85" s="292"/>
      <c r="MVR85" s="292"/>
      <c r="MVS85" s="292"/>
      <c r="MVT85" s="292"/>
      <c r="MVU85" s="292"/>
      <c r="MVV85" s="292"/>
      <c r="MVW85" s="292"/>
      <c r="MVX85" s="292"/>
      <c r="MVY85" s="292"/>
      <c r="MVZ85" s="292"/>
      <c r="MWA85" s="292"/>
      <c r="MWB85" s="292"/>
      <c r="MWC85" s="292"/>
      <c r="MWD85" s="292"/>
      <c r="MWE85" s="292"/>
      <c r="MWF85" s="292"/>
      <c r="MWG85" s="292"/>
      <c r="MWH85" s="292"/>
      <c r="MWI85" s="292"/>
      <c r="MWJ85" s="292"/>
      <c r="MWK85" s="292"/>
      <c r="MWL85" s="292"/>
      <c r="MWM85" s="292"/>
      <c r="MWN85" s="292"/>
      <c r="MWO85" s="292"/>
      <c r="MWP85" s="292"/>
      <c r="MWQ85" s="292"/>
      <c r="MWR85" s="292"/>
      <c r="MWS85" s="292"/>
      <c r="MWT85" s="292"/>
      <c r="MWU85" s="292"/>
      <c r="MWV85" s="292"/>
      <c r="MWW85" s="292"/>
      <c r="MWX85" s="292"/>
      <c r="MWY85" s="292"/>
      <c r="MWZ85" s="292"/>
      <c r="MXA85" s="292"/>
      <c r="MXB85" s="292"/>
      <c r="MXC85" s="292"/>
      <c r="MXD85" s="292"/>
      <c r="MXE85" s="292"/>
      <c r="MXF85" s="292"/>
      <c r="MXG85" s="292"/>
      <c r="MXH85" s="292"/>
      <c r="MXI85" s="292"/>
      <c r="MXJ85" s="292"/>
      <c r="MXK85" s="292"/>
      <c r="MXL85" s="292"/>
      <c r="MXM85" s="292"/>
      <c r="MXN85" s="292"/>
      <c r="MXO85" s="292"/>
      <c r="MXP85" s="292"/>
      <c r="MXQ85" s="292"/>
      <c r="MXR85" s="292"/>
      <c r="MXS85" s="292"/>
      <c r="MXT85" s="292"/>
      <c r="MXU85" s="292"/>
      <c r="MXV85" s="292"/>
      <c r="MXW85" s="292"/>
      <c r="MXX85" s="292"/>
      <c r="MXY85" s="292"/>
      <c r="MXZ85" s="292"/>
      <c r="MYA85" s="292"/>
      <c r="MYB85" s="292"/>
      <c r="MYC85" s="292"/>
      <c r="MYD85" s="292"/>
      <c r="MYE85" s="292"/>
      <c r="MYF85" s="292"/>
      <c r="MYG85" s="292"/>
      <c r="MYH85" s="292"/>
      <c r="MYI85" s="292"/>
      <c r="MYJ85" s="292"/>
      <c r="MYK85" s="292"/>
      <c r="MYL85" s="292"/>
      <c r="MYM85" s="292"/>
      <c r="MYN85" s="292"/>
      <c r="MYO85" s="292"/>
      <c r="MYP85" s="292"/>
      <c r="MYQ85" s="292"/>
      <c r="MYR85" s="292"/>
      <c r="MYS85" s="292"/>
      <c r="MYT85" s="292"/>
      <c r="MYU85" s="292"/>
      <c r="MYV85" s="292"/>
      <c r="MYW85" s="292"/>
      <c r="MYX85" s="292"/>
      <c r="MYY85" s="292"/>
      <c r="MYZ85" s="292"/>
      <c r="MZA85" s="292"/>
      <c r="MZB85" s="292"/>
      <c r="MZC85" s="292"/>
      <c r="MZD85" s="292"/>
      <c r="MZE85" s="292"/>
      <c r="MZF85" s="292"/>
      <c r="MZG85" s="292"/>
      <c r="MZH85" s="292"/>
      <c r="MZI85" s="292"/>
      <c r="MZJ85" s="292"/>
      <c r="MZK85" s="292"/>
      <c r="MZL85" s="292"/>
      <c r="MZM85" s="292"/>
      <c r="MZN85" s="292"/>
      <c r="MZO85" s="292"/>
      <c r="MZP85" s="292"/>
      <c r="MZQ85" s="292"/>
      <c r="MZR85" s="292"/>
      <c r="MZS85" s="292"/>
      <c r="MZT85" s="292"/>
      <c r="MZU85" s="292"/>
      <c r="MZV85" s="292"/>
      <c r="MZW85" s="292"/>
      <c r="MZX85" s="292"/>
      <c r="MZY85" s="292"/>
      <c r="MZZ85" s="292"/>
      <c r="NAA85" s="292"/>
      <c r="NAB85" s="292"/>
      <c r="NAC85" s="292"/>
      <c r="NAD85" s="292"/>
      <c r="NAE85" s="292"/>
      <c r="NAF85" s="292"/>
      <c r="NAG85" s="292"/>
      <c r="NAH85" s="292"/>
      <c r="NAI85" s="292"/>
      <c r="NAJ85" s="292"/>
      <c r="NAK85" s="292"/>
      <c r="NAL85" s="292"/>
      <c r="NAM85" s="292"/>
      <c r="NAN85" s="292"/>
      <c r="NAO85" s="292"/>
      <c r="NAP85" s="292"/>
      <c r="NAQ85" s="292"/>
      <c r="NAR85" s="292"/>
      <c r="NAS85" s="292"/>
      <c r="NAT85" s="292"/>
      <c r="NAU85" s="292"/>
      <c r="NAV85" s="292"/>
      <c r="NAW85" s="292"/>
      <c r="NAX85" s="292"/>
      <c r="NAY85" s="292"/>
      <c r="NAZ85" s="292"/>
      <c r="NBA85" s="292"/>
      <c r="NBB85" s="292"/>
      <c r="NBC85" s="292"/>
      <c r="NBD85" s="292"/>
      <c r="NBE85" s="292"/>
      <c r="NBF85" s="292"/>
      <c r="NBG85" s="292"/>
      <c r="NBH85" s="292"/>
      <c r="NBI85" s="292"/>
      <c r="NBJ85" s="292"/>
      <c r="NBK85" s="292"/>
      <c r="NBL85" s="292"/>
      <c r="NBM85" s="292"/>
      <c r="NBN85" s="292"/>
      <c r="NBO85" s="292"/>
      <c r="NBP85" s="292"/>
      <c r="NBQ85" s="292"/>
      <c r="NBR85" s="292"/>
      <c r="NBS85" s="292"/>
      <c r="NBT85" s="292"/>
      <c r="NBU85" s="292"/>
      <c r="NBV85" s="292"/>
      <c r="NBW85" s="292"/>
      <c r="NBX85" s="292"/>
      <c r="NBY85" s="292"/>
      <c r="NBZ85" s="292"/>
      <c r="NCA85" s="292"/>
      <c r="NCB85" s="292"/>
      <c r="NCC85" s="292"/>
      <c r="NCD85" s="292"/>
      <c r="NCE85" s="292"/>
      <c r="NCF85" s="292"/>
      <c r="NCG85" s="292"/>
      <c r="NCH85" s="292"/>
      <c r="NCI85" s="292"/>
      <c r="NCJ85" s="292"/>
      <c r="NCK85" s="292"/>
      <c r="NCL85" s="292"/>
      <c r="NCM85" s="292"/>
      <c r="NCN85" s="292"/>
      <c r="NCO85" s="292"/>
      <c r="NCP85" s="292"/>
      <c r="NCQ85" s="292"/>
      <c r="NCR85" s="292"/>
      <c r="NCS85" s="292"/>
      <c r="NCT85" s="292"/>
      <c r="NCU85" s="292"/>
      <c r="NCV85" s="292"/>
      <c r="NCW85" s="292"/>
      <c r="NCX85" s="292"/>
      <c r="NCY85" s="292"/>
      <c r="NCZ85" s="292"/>
      <c r="NDA85" s="292"/>
      <c r="NDB85" s="292"/>
      <c r="NDC85" s="292"/>
      <c r="NDD85" s="292"/>
      <c r="NDE85" s="292"/>
      <c r="NDF85" s="292"/>
      <c r="NDG85" s="292"/>
      <c r="NDH85" s="292"/>
      <c r="NDI85" s="292"/>
      <c r="NDJ85" s="292"/>
      <c r="NDK85" s="292"/>
      <c r="NDL85" s="292"/>
      <c r="NDM85" s="292"/>
      <c r="NDN85" s="292"/>
      <c r="NDO85" s="292"/>
      <c r="NDP85" s="292"/>
      <c r="NDQ85" s="292"/>
      <c r="NDR85" s="292"/>
      <c r="NDS85" s="292"/>
      <c r="NDT85" s="292"/>
      <c r="NDU85" s="292"/>
      <c r="NDV85" s="292"/>
      <c r="NDW85" s="292"/>
      <c r="NDX85" s="292"/>
      <c r="NDY85" s="292"/>
      <c r="NDZ85" s="292"/>
      <c r="NEA85" s="292"/>
      <c r="NEB85" s="292"/>
      <c r="NEC85" s="292"/>
      <c r="NED85" s="292"/>
      <c r="NEE85" s="292"/>
      <c r="NEF85" s="292"/>
      <c r="NEG85" s="292"/>
      <c r="NEH85" s="292"/>
      <c r="NEI85" s="292"/>
      <c r="NEJ85" s="292"/>
      <c r="NEK85" s="292"/>
      <c r="NEL85" s="292"/>
      <c r="NEM85" s="292"/>
      <c r="NEN85" s="292"/>
      <c r="NEO85" s="292"/>
      <c r="NEP85" s="292"/>
      <c r="NEQ85" s="292"/>
      <c r="NER85" s="292"/>
      <c r="NES85" s="292"/>
      <c r="NET85" s="292"/>
      <c r="NEU85" s="292"/>
      <c r="NEV85" s="292"/>
      <c r="NEW85" s="292"/>
      <c r="NEX85" s="292"/>
      <c r="NEY85" s="292"/>
      <c r="NEZ85" s="292"/>
      <c r="NFA85" s="292"/>
      <c r="NFB85" s="292"/>
      <c r="NFC85" s="292"/>
      <c r="NFD85" s="292"/>
      <c r="NFE85" s="292"/>
      <c r="NFF85" s="292"/>
      <c r="NFG85" s="292"/>
      <c r="NFH85" s="292"/>
      <c r="NFI85" s="292"/>
      <c r="NFJ85" s="292"/>
      <c r="NFK85" s="292"/>
      <c r="NFL85" s="292"/>
      <c r="NFM85" s="292"/>
      <c r="NFN85" s="292"/>
      <c r="NFO85" s="292"/>
      <c r="NFP85" s="292"/>
      <c r="NFQ85" s="292"/>
      <c r="NFR85" s="292"/>
      <c r="NFS85" s="292"/>
      <c r="NFT85" s="292"/>
      <c r="NFU85" s="292"/>
      <c r="NFV85" s="292"/>
      <c r="NFW85" s="292"/>
      <c r="NFX85" s="292"/>
      <c r="NFY85" s="292"/>
      <c r="NFZ85" s="292"/>
      <c r="NGA85" s="292"/>
      <c r="NGB85" s="292"/>
      <c r="NGC85" s="292"/>
      <c r="NGD85" s="292"/>
      <c r="NGE85" s="292"/>
      <c r="NGF85" s="292"/>
      <c r="NGG85" s="292"/>
      <c r="NGH85" s="292"/>
      <c r="NGI85" s="292"/>
      <c r="NGJ85" s="292"/>
      <c r="NGK85" s="292"/>
      <c r="NGL85" s="292"/>
      <c r="NGM85" s="292"/>
      <c r="NGN85" s="292"/>
      <c r="NGO85" s="292"/>
      <c r="NGP85" s="292"/>
      <c r="NGQ85" s="292"/>
      <c r="NGR85" s="292"/>
      <c r="NGS85" s="292"/>
      <c r="NGT85" s="292"/>
      <c r="NGU85" s="292"/>
      <c r="NGV85" s="292"/>
      <c r="NGW85" s="292"/>
      <c r="NGX85" s="292"/>
      <c r="NGY85" s="292"/>
      <c r="NGZ85" s="292"/>
      <c r="NHA85" s="292"/>
      <c r="NHB85" s="292"/>
      <c r="NHC85" s="292"/>
      <c r="NHD85" s="292"/>
      <c r="NHE85" s="292"/>
      <c r="NHF85" s="292"/>
      <c r="NHG85" s="292"/>
      <c r="NHH85" s="292"/>
      <c r="NHI85" s="292"/>
      <c r="NHJ85" s="292"/>
      <c r="NHK85" s="292"/>
      <c r="NHL85" s="292"/>
      <c r="NHM85" s="292"/>
      <c r="NHN85" s="292"/>
      <c r="NHO85" s="292"/>
      <c r="NHP85" s="292"/>
      <c r="NHQ85" s="292"/>
      <c r="NHR85" s="292"/>
      <c r="NHS85" s="292"/>
      <c r="NHT85" s="292"/>
      <c r="NHU85" s="292"/>
      <c r="NHV85" s="292"/>
      <c r="NHW85" s="292"/>
      <c r="NHX85" s="292"/>
      <c r="NHY85" s="292"/>
      <c r="NHZ85" s="292"/>
      <c r="NIA85" s="292"/>
      <c r="NIB85" s="292"/>
      <c r="NIC85" s="292"/>
      <c r="NID85" s="292"/>
      <c r="NIE85" s="292"/>
      <c r="NIF85" s="292"/>
      <c r="NIG85" s="292"/>
      <c r="NIH85" s="292"/>
      <c r="NII85" s="292"/>
      <c r="NIJ85" s="292"/>
      <c r="NIK85" s="292"/>
      <c r="NIL85" s="292"/>
      <c r="NIM85" s="292"/>
      <c r="NIN85" s="292"/>
      <c r="NIO85" s="292"/>
      <c r="NIP85" s="292"/>
      <c r="NIQ85" s="292"/>
      <c r="NIR85" s="292"/>
      <c r="NIS85" s="292"/>
      <c r="NIT85" s="292"/>
      <c r="NIU85" s="292"/>
      <c r="NIV85" s="292"/>
      <c r="NIW85" s="292"/>
      <c r="NIX85" s="292"/>
      <c r="NIY85" s="292"/>
      <c r="NIZ85" s="292"/>
      <c r="NJA85" s="292"/>
      <c r="NJB85" s="292"/>
      <c r="NJC85" s="292"/>
      <c r="NJD85" s="292"/>
      <c r="NJE85" s="292"/>
      <c r="NJF85" s="292"/>
      <c r="NJG85" s="292"/>
      <c r="NJH85" s="292"/>
      <c r="NJI85" s="292"/>
      <c r="NJJ85" s="292"/>
      <c r="NJK85" s="292"/>
      <c r="NJL85" s="292"/>
      <c r="NJM85" s="292"/>
      <c r="NJN85" s="292"/>
      <c r="NJO85" s="292"/>
      <c r="NJP85" s="292"/>
      <c r="NJQ85" s="292"/>
      <c r="NJR85" s="292"/>
      <c r="NJS85" s="292"/>
      <c r="NJT85" s="292"/>
      <c r="NJU85" s="292"/>
      <c r="NJV85" s="292"/>
      <c r="NJW85" s="292"/>
      <c r="NJX85" s="292"/>
      <c r="NJY85" s="292"/>
      <c r="NJZ85" s="292"/>
      <c r="NKA85" s="292"/>
      <c r="NKB85" s="292"/>
      <c r="NKC85" s="292"/>
      <c r="NKD85" s="292"/>
      <c r="NKE85" s="292"/>
      <c r="NKF85" s="292"/>
      <c r="NKG85" s="292"/>
      <c r="NKH85" s="292"/>
      <c r="NKI85" s="292"/>
      <c r="NKJ85" s="292"/>
      <c r="NKK85" s="292"/>
      <c r="NKL85" s="292"/>
      <c r="NKM85" s="292"/>
      <c r="NKN85" s="292"/>
      <c r="NKO85" s="292"/>
      <c r="NKP85" s="292"/>
      <c r="NKQ85" s="292"/>
      <c r="NKR85" s="292"/>
      <c r="NKS85" s="292"/>
      <c r="NKT85" s="292"/>
      <c r="NKU85" s="292"/>
      <c r="NKV85" s="292"/>
      <c r="NKW85" s="292"/>
      <c r="NKX85" s="292"/>
      <c r="NKY85" s="292"/>
      <c r="NKZ85" s="292"/>
      <c r="NLA85" s="292"/>
      <c r="NLB85" s="292"/>
      <c r="NLC85" s="292"/>
      <c r="NLD85" s="292"/>
      <c r="NLE85" s="292"/>
      <c r="NLF85" s="292"/>
      <c r="NLG85" s="292"/>
      <c r="NLH85" s="292"/>
      <c r="NLI85" s="292"/>
      <c r="NLJ85" s="292"/>
      <c r="NLK85" s="292"/>
      <c r="NLL85" s="292"/>
      <c r="NLM85" s="292"/>
      <c r="NLN85" s="292"/>
      <c r="NLO85" s="292"/>
      <c r="NLP85" s="292"/>
      <c r="NLQ85" s="292"/>
      <c r="NLR85" s="292"/>
      <c r="NLS85" s="292"/>
      <c r="NLT85" s="292"/>
      <c r="NLU85" s="292"/>
      <c r="NLV85" s="292"/>
      <c r="NLW85" s="292"/>
      <c r="NLX85" s="292"/>
      <c r="NLY85" s="292"/>
      <c r="NLZ85" s="292"/>
      <c r="NMA85" s="292"/>
      <c r="NMB85" s="292"/>
      <c r="NMC85" s="292"/>
      <c r="NMD85" s="292"/>
      <c r="NME85" s="292"/>
      <c r="NMF85" s="292"/>
      <c r="NMG85" s="292"/>
      <c r="NMH85" s="292"/>
      <c r="NMI85" s="292"/>
      <c r="NMJ85" s="292"/>
      <c r="NMK85" s="292"/>
      <c r="NML85" s="292"/>
      <c r="NMM85" s="292"/>
      <c r="NMN85" s="292"/>
      <c r="NMO85" s="292"/>
      <c r="NMP85" s="292"/>
      <c r="NMQ85" s="292"/>
      <c r="NMR85" s="292"/>
      <c r="NMS85" s="292"/>
      <c r="NMT85" s="292"/>
      <c r="NMU85" s="292"/>
      <c r="NMV85" s="292"/>
      <c r="NMW85" s="292"/>
      <c r="NMX85" s="292"/>
      <c r="NMY85" s="292"/>
      <c r="NMZ85" s="292"/>
      <c r="NNA85" s="292"/>
      <c r="NNB85" s="292"/>
      <c r="NNC85" s="292"/>
      <c r="NND85" s="292"/>
      <c r="NNE85" s="292"/>
      <c r="NNF85" s="292"/>
      <c r="NNG85" s="292"/>
      <c r="NNH85" s="292"/>
      <c r="NNI85" s="292"/>
      <c r="NNJ85" s="292"/>
      <c r="NNK85" s="292"/>
      <c r="NNL85" s="292"/>
      <c r="NNM85" s="292"/>
      <c r="NNN85" s="292"/>
      <c r="NNO85" s="292"/>
      <c r="NNP85" s="292"/>
      <c r="NNQ85" s="292"/>
      <c r="NNR85" s="292"/>
      <c r="NNS85" s="292"/>
      <c r="NNT85" s="292"/>
      <c r="NNU85" s="292"/>
      <c r="NNV85" s="292"/>
      <c r="NNW85" s="292"/>
      <c r="NNX85" s="292"/>
      <c r="NNY85" s="292"/>
      <c r="NNZ85" s="292"/>
      <c r="NOA85" s="292"/>
      <c r="NOB85" s="292"/>
      <c r="NOC85" s="292"/>
      <c r="NOD85" s="292"/>
      <c r="NOE85" s="292"/>
      <c r="NOF85" s="292"/>
      <c r="NOG85" s="292"/>
      <c r="NOH85" s="292"/>
      <c r="NOI85" s="292"/>
      <c r="NOJ85" s="292"/>
      <c r="NOK85" s="292"/>
      <c r="NOL85" s="292"/>
      <c r="NOM85" s="292"/>
      <c r="NON85" s="292"/>
      <c r="NOO85" s="292"/>
      <c r="NOP85" s="292"/>
      <c r="NOQ85" s="292"/>
      <c r="NOR85" s="292"/>
      <c r="NOS85" s="292"/>
      <c r="NOT85" s="292"/>
      <c r="NOU85" s="292"/>
      <c r="NOV85" s="292"/>
      <c r="NOW85" s="292"/>
      <c r="NOX85" s="292"/>
      <c r="NOY85" s="292"/>
      <c r="NOZ85" s="292"/>
      <c r="NPA85" s="292"/>
      <c r="NPB85" s="292"/>
      <c r="NPC85" s="292"/>
      <c r="NPD85" s="292"/>
      <c r="NPE85" s="292"/>
      <c r="NPF85" s="292"/>
      <c r="NPG85" s="292"/>
      <c r="NPH85" s="292"/>
      <c r="NPI85" s="292"/>
      <c r="NPJ85" s="292"/>
      <c r="NPK85" s="292"/>
      <c r="NPL85" s="292"/>
      <c r="NPM85" s="292"/>
      <c r="NPN85" s="292"/>
      <c r="NPO85" s="292"/>
      <c r="NPP85" s="292"/>
      <c r="NPQ85" s="292"/>
      <c r="NPR85" s="292"/>
      <c r="NPS85" s="292"/>
      <c r="NPT85" s="292"/>
      <c r="NPU85" s="292"/>
      <c r="NPV85" s="292"/>
      <c r="NPW85" s="292"/>
      <c r="NPX85" s="292"/>
      <c r="NPY85" s="292"/>
      <c r="NPZ85" s="292"/>
      <c r="NQA85" s="292"/>
      <c r="NQB85" s="292"/>
      <c r="NQC85" s="292"/>
      <c r="NQD85" s="292"/>
      <c r="NQE85" s="292"/>
      <c r="NQF85" s="292"/>
      <c r="NQG85" s="292"/>
      <c r="NQH85" s="292"/>
      <c r="NQI85" s="292"/>
      <c r="NQJ85" s="292"/>
      <c r="NQK85" s="292"/>
      <c r="NQL85" s="292"/>
      <c r="NQM85" s="292"/>
      <c r="NQN85" s="292"/>
      <c r="NQO85" s="292"/>
      <c r="NQP85" s="292"/>
      <c r="NQQ85" s="292"/>
      <c r="NQR85" s="292"/>
      <c r="NQS85" s="292"/>
      <c r="NQT85" s="292"/>
      <c r="NQU85" s="292"/>
      <c r="NQV85" s="292"/>
      <c r="NQW85" s="292"/>
      <c r="NQX85" s="292"/>
      <c r="NQY85" s="292"/>
      <c r="NQZ85" s="292"/>
      <c r="NRA85" s="292"/>
      <c r="NRB85" s="292"/>
      <c r="NRC85" s="292"/>
      <c r="NRD85" s="292"/>
      <c r="NRE85" s="292"/>
      <c r="NRF85" s="292"/>
      <c r="NRG85" s="292"/>
      <c r="NRH85" s="292"/>
      <c r="NRI85" s="292"/>
      <c r="NRJ85" s="292"/>
      <c r="NRK85" s="292"/>
      <c r="NRL85" s="292"/>
      <c r="NRM85" s="292"/>
      <c r="NRN85" s="292"/>
      <c r="NRO85" s="292"/>
      <c r="NRP85" s="292"/>
      <c r="NRQ85" s="292"/>
      <c r="NRR85" s="292"/>
      <c r="NRS85" s="292"/>
      <c r="NRT85" s="292"/>
      <c r="NRU85" s="292"/>
      <c r="NRV85" s="292"/>
      <c r="NRW85" s="292"/>
      <c r="NRX85" s="292"/>
      <c r="NRY85" s="292"/>
      <c r="NRZ85" s="292"/>
      <c r="NSA85" s="292"/>
      <c r="NSB85" s="292"/>
      <c r="NSC85" s="292"/>
      <c r="NSD85" s="292"/>
      <c r="NSE85" s="292"/>
      <c r="NSF85" s="292"/>
      <c r="NSG85" s="292"/>
      <c r="NSH85" s="292"/>
      <c r="NSI85" s="292"/>
      <c r="NSJ85" s="292"/>
      <c r="NSK85" s="292"/>
      <c r="NSL85" s="292"/>
      <c r="NSM85" s="292"/>
      <c r="NSN85" s="292"/>
      <c r="NSO85" s="292"/>
      <c r="NSP85" s="292"/>
      <c r="NSQ85" s="292"/>
      <c r="NSR85" s="292"/>
      <c r="NSS85" s="292"/>
      <c r="NST85" s="292"/>
      <c r="NSU85" s="292"/>
      <c r="NSV85" s="292"/>
      <c r="NSW85" s="292"/>
      <c r="NSX85" s="292"/>
      <c r="NSY85" s="292"/>
      <c r="NSZ85" s="292"/>
      <c r="NTA85" s="292"/>
      <c r="NTB85" s="292"/>
      <c r="NTC85" s="292"/>
      <c r="NTD85" s="292"/>
      <c r="NTE85" s="292"/>
      <c r="NTF85" s="292"/>
      <c r="NTG85" s="292"/>
      <c r="NTH85" s="292"/>
      <c r="NTI85" s="292"/>
      <c r="NTJ85" s="292"/>
      <c r="NTK85" s="292"/>
      <c r="NTL85" s="292"/>
      <c r="NTM85" s="292"/>
      <c r="NTN85" s="292"/>
      <c r="NTO85" s="292"/>
      <c r="NTP85" s="292"/>
      <c r="NTQ85" s="292"/>
      <c r="NTR85" s="292"/>
      <c r="NTS85" s="292"/>
      <c r="NTT85" s="292"/>
      <c r="NTU85" s="292"/>
      <c r="NTV85" s="292"/>
      <c r="NTW85" s="292"/>
      <c r="NTX85" s="292"/>
      <c r="NTY85" s="292"/>
      <c r="NTZ85" s="292"/>
      <c r="NUA85" s="292"/>
      <c r="NUB85" s="292"/>
      <c r="NUC85" s="292"/>
      <c r="NUD85" s="292"/>
      <c r="NUE85" s="292"/>
      <c r="NUF85" s="292"/>
      <c r="NUG85" s="292"/>
      <c r="NUH85" s="292"/>
      <c r="NUI85" s="292"/>
      <c r="NUJ85" s="292"/>
      <c r="NUK85" s="292"/>
      <c r="NUL85" s="292"/>
      <c r="NUM85" s="292"/>
      <c r="NUN85" s="292"/>
      <c r="NUO85" s="292"/>
      <c r="NUP85" s="292"/>
      <c r="NUQ85" s="292"/>
      <c r="NUR85" s="292"/>
      <c r="NUS85" s="292"/>
      <c r="NUT85" s="292"/>
      <c r="NUU85" s="292"/>
      <c r="NUV85" s="292"/>
      <c r="NUW85" s="292"/>
      <c r="NUX85" s="292"/>
      <c r="NUY85" s="292"/>
      <c r="NUZ85" s="292"/>
      <c r="NVA85" s="292"/>
      <c r="NVB85" s="292"/>
      <c r="NVC85" s="292"/>
      <c r="NVD85" s="292"/>
      <c r="NVE85" s="292"/>
      <c r="NVF85" s="292"/>
      <c r="NVG85" s="292"/>
      <c r="NVH85" s="292"/>
      <c r="NVI85" s="292"/>
      <c r="NVJ85" s="292"/>
      <c r="NVK85" s="292"/>
      <c r="NVL85" s="292"/>
      <c r="NVM85" s="292"/>
      <c r="NVN85" s="292"/>
      <c r="NVO85" s="292"/>
      <c r="NVP85" s="292"/>
      <c r="NVQ85" s="292"/>
      <c r="NVR85" s="292"/>
      <c r="NVS85" s="292"/>
      <c r="NVT85" s="292"/>
      <c r="NVU85" s="292"/>
      <c r="NVV85" s="292"/>
      <c r="NVW85" s="292"/>
      <c r="NVX85" s="292"/>
      <c r="NVY85" s="292"/>
      <c r="NVZ85" s="292"/>
      <c r="NWA85" s="292"/>
      <c r="NWB85" s="292"/>
      <c r="NWC85" s="292"/>
      <c r="NWD85" s="292"/>
      <c r="NWE85" s="292"/>
      <c r="NWF85" s="292"/>
      <c r="NWG85" s="292"/>
      <c r="NWH85" s="292"/>
      <c r="NWI85" s="292"/>
      <c r="NWJ85" s="292"/>
      <c r="NWK85" s="292"/>
      <c r="NWL85" s="292"/>
      <c r="NWM85" s="292"/>
      <c r="NWN85" s="292"/>
      <c r="NWO85" s="292"/>
      <c r="NWP85" s="292"/>
      <c r="NWQ85" s="292"/>
      <c r="NWR85" s="292"/>
      <c r="NWS85" s="292"/>
      <c r="NWT85" s="292"/>
      <c r="NWU85" s="292"/>
      <c r="NWV85" s="292"/>
      <c r="NWW85" s="292"/>
      <c r="NWX85" s="292"/>
      <c r="NWY85" s="292"/>
      <c r="NWZ85" s="292"/>
      <c r="NXA85" s="292"/>
      <c r="NXB85" s="292"/>
      <c r="NXC85" s="292"/>
      <c r="NXD85" s="292"/>
      <c r="NXE85" s="292"/>
      <c r="NXF85" s="292"/>
      <c r="NXG85" s="292"/>
      <c r="NXH85" s="292"/>
      <c r="NXI85" s="292"/>
      <c r="NXJ85" s="292"/>
      <c r="NXK85" s="292"/>
      <c r="NXL85" s="292"/>
      <c r="NXM85" s="292"/>
      <c r="NXN85" s="292"/>
      <c r="NXO85" s="292"/>
      <c r="NXP85" s="292"/>
      <c r="NXQ85" s="292"/>
      <c r="NXR85" s="292"/>
      <c r="NXS85" s="292"/>
      <c r="NXT85" s="292"/>
      <c r="NXU85" s="292"/>
      <c r="NXV85" s="292"/>
      <c r="NXW85" s="292"/>
      <c r="NXX85" s="292"/>
      <c r="NXY85" s="292"/>
      <c r="NXZ85" s="292"/>
      <c r="NYA85" s="292"/>
      <c r="NYB85" s="292"/>
      <c r="NYC85" s="292"/>
      <c r="NYD85" s="292"/>
      <c r="NYE85" s="292"/>
      <c r="NYF85" s="292"/>
      <c r="NYG85" s="292"/>
      <c r="NYH85" s="292"/>
      <c r="NYI85" s="292"/>
      <c r="NYJ85" s="292"/>
      <c r="NYK85" s="292"/>
      <c r="NYL85" s="292"/>
      <c r="NYM85" s="292"/>
      <c r="NYN85" s="292"/>
      <c r="NYO85" s="292"/>
      <c r="NYP85" s="292"/>
      <c r="NYQ85" s="292"/>
      <c r="NYR85" s="292"/>
      <c r="NYS85" s="292"/>
      <c r="NYT85" s="292"/>
      <c r="NYU85" s="292"/>
      <c r="NYV85" s="292"/>
      <c r="NYW85" s="292"/>
      <c r="NYX85" s="292"/>
      <c r="NYY85" s="292"/>
      <c r="NYZ85" s="292"/>
      <c r="NZA85" s="292"/>
      <c r="NZB85" s="292"/>
      <c r="NZC85" s="292"/>
      <c r="NZD85" s="292"/>
      <c r="NZE85" s="292"/>
      <c r="NZF85" s="292"/>
      <c r="NZG85" s="292"/>
      <c r="NZH85" s="292"/>
      <c r="NZI85" s="292"/>
      <c r="NZJ85" s="292"/>
      <c r="NZK85" s="292"/>
      <c r="NZL85" s="292"/>
      <c r="NZM85" s="292"/>
      <c r="NZN85" s="292"/>
      <c r="NZO85" s="292"/>
      <c r="NZP85" s="292"/>
      <c r="NZQ85" s="292"/>
      <c r="NZR85" s="292"/>
      <c r="NZS85" s="292"/>
      <c r="NZT85" s="292"/>
      <c r="NZU85" s="292"/>
      <c r="NZV85" s="292"/>
      <c r="NZW85" s="292"/>
      <c r="NZX85" s="292"/>
      <c r="NZY85" s="292"/>
      <c r="NZZ85" s="292"/>
      <c r="OAA85" s="292"/>
      <c r="OAB85" s="292"/>
      <c r="OAC85" s="292"/>
      <c r="OAD85" s="292"/>
      <c r="OAE85" s="292"/>
      <c r="OAF85" s="292"/>
      <c r="OAG85" s="292"/>
      <c r="OAH85" s="292"/>
      <c r="OAI85" s="292"/>
      <c r="OAJ85" s="292"/>
      <c r="OAK85" s="292"/>
      <c r="OAL85" s="292"/>
      <c r="OAM85" s="292"/>
      <c r="OAN85" s="292"/>
      <c r="OAO85" s="292"/>
      <c r="OAP85" s="292"/>
      <c r="OAQ85" s="292"/>
      <c r="OAR85" s="292"/>
      <c r="OAS85" s="292"/>
      <c r="OAT85" s="292"/>
      <c r="OAU85" s="292"/>
      <c r="OAV85" s="292"/>
      <c r="OAW85" s="292"/>
      <c r="OAX85" s="292"/>
      <c r="OAY85" s="292"/>
      <c r="OAZ85" s="292"/>
      <c r="OBA85" s="292"/>
      <c r="OBB85" s="292"/>
      <c r="OBC85" s="292"/>
      <c r="OBD85" s="292"/>
      <c r="OBE85" s="292"/>
      <c r="OBF85" s="292"/>
      <c r="OBG85" s="292"/>
      <c r="OBH85" s="292"/>
      <c r="OBI85" s="292"/>
      <c r="OBJ85" s="292"/>
      <c r="OBK85" s="292"/>
      <c r="OBL85" s="292"/>
      <c r="OBM85" s="292"/>
      <c r="OBN85" s="292"/>
      <c r="OBO85" s="292"/>
      <c r="OBP85" s="292"/>
      <c r="OBQ85" s="292"/>
      <c r="OBR85" s="292"/>
      <c r="OBS85" s="292"/>
      <c r="OBT85" s="292"/>
      <c r="OBU85" s="292"/>
      <c r="OBV85" s="292"/>
      <c r="OBW85" s="292"/>
      <c r="OBX85" s="292"/>
      <c r="OBY85" s="292"/>
      <c r="OBZ85" s="292"/>
      <c r="OCA85" s="292"/>
      <c r="OCB85" s="292"/>
      <c r="OCC85" s="292"/>
      <c r="OCD85" s="292"/>
      <c r="OCE85" s="292"/>
      <c r="OCF85" s="292"/>
      <c r="OCG85" s="292"/>
      <c r="OCH85" s="292"/>
      <c r="OCI85" s="292"/>
      <c r="OCJ85" s="292"/>
      <c r="OCK85" s="292"/>
      <c r="OCL85" s="292"/>
      <c r="OCM85" s="292"/>
      <c r="OCN85" s="292"/>
      <c r="OCO85" s="292"/>
      <c r="OCP85" s="292"/>
      <c r="OCQ85" s="292"/>
      <c r="OCR85" s="292"/>
      <c r="OCS85" s="292"/>
      <c r="OCT85" s="292"/>
      <c r="OCU85" s="292"/>
      <c r="OCV85" s="292"/>
      <c r="OCW85" s="292"/>
      <c r="OCX85" s="292"/>
      <c r="OCY85" s="292"/>
      <c r="OCZ85" s="292"/>
      <c r="ODA85" s="292"/>
      <c r="ODB85" s="292"/>
      <c r="ODC85" s="292"/>
      <c r="ODD85" s="292"/>
      <c r="ODE85" s="292"/>
      <c r="ODF85" s="292"/>
      <c r="ODG85" s="292"/>
      <c r="ODH85" s="292"/>
      <c r="ODI85" s="292"/>
      <c r="ODJ85" s="292"/>
      <c r="ODK85" s="292"/>
      <c r="ODL85" s="292"/>
      <c r="ODM85" s="292"/>
      <c r="ODN85" s="292"/>
      <c r="ODO85" s="292"/>
      <c r="ODP85" s="292"/>
      <c r="ODQ85" s="292"/>
      <c r="ODR85" s="292"/>
      <c r="ODS85" s="292"/>
      <c r="ODT85" s="292"/>
      <c r="ODU85" s="292"/>
      <c r="ODV85" s="292"/>
      <c r="ODW85" s="292"/>
      <c r="ODX85" s="292"/>
      <c r="ODY85" s="292"/>
      <c r="ODZ85" s="292"/>
      <c r="OEA85" s="292"/>
      <c r="OEB85" s="292"/>
      <c r="OEC85" s="292"/>
      <c r="OED85" s="292"/>
      <c r="OEE85" s="292"/>
      <c r="OEF85" s="292"/>
      <c r="OEG85" s="292"/>
      <c r="OEH85" s="292"/>
      <c r="OEI85" s="292"/>
      <c r="OEJ85" s="292"/>
      <c r="OEK85" s="292"/>
      <c r="OEL85" s="292"/>
      <c r="OEM85" s="292"/>
      <c r="OEN85" s="292"/>
      <c r="OEO85" s="292"/>
      <c r="OEP85" s="292"/>
      <c r="OEQ85" s="292"/>
      <c r="OER85" s="292"/>
      <c r="OES85" s="292"/>
      <c r="OET85" s="292"/>
      <c r="OEU85" s="292"/>
      <c r="OEV85" s="292"/>
      <c r="OEW85" s="292"/>
      <c r="OEX85" s="292"/>
      <c r="OEY85" s="292"/>
      <c r="OEZ85" s="292"/>
      <c r="OFA85" s="292"/>
      <c r="OFB85" s="292"/>
      <c r="OFC85" s="292"/>
      <c r="OFD85" s="292"/>
      <c r="OFE85" s="292"/>
      <c r="OFF85" s="292"/>
      <c r="OFG85" s="292"/>
      <c r="OFH85" s="292"/>
      <c r="OFI85" s="292"/>
      <c r="OFJ85" s="292"/>
      <c r="OFK85" s="292"/>
      <c r="OFL85" s="292"/>
      <c r="OFM85" s="292"/>
      <c r="OFN85" s="292"/>
      <c r="OFO85" s="292"/>
      <c r="OFP85" s="292"/>
      <c r="OFQ85" s="292"/>
      <c r="OFR85" s="292"/>
      <c r="OFS85" s="292"/>
      <c r="OFT85" s="292"/>
      <c r="OFU85" s="292"/>
      <c r="OFV85" s="292"/>
      <c r="OFW85" s="292"/>
      <c r="OFX85" s="292"/>
      <c r="OFY85" s="292"/>
      <c r="OFZ85" s="292"/>
      <c r="OGA85" s="292"/>
      <c r="OGB85" s="292"/>
      <c r="OGC85" s="292"/>
      <c r="OGD85" s="292"/>
      <c r="OGE85" s="292"/>
      <c r="OGF85" s="292"/>
      <c r="OGG85" s="292"/>
      <c r="OGH85" s="292"/>
      <c r="OGI85" s="292"/>
      <c r="OGJ85" s="292"/>
      <c r="OGK85" s="292"/>
      <c r="OGL85" s="292"/>
      <c r="OGM85" s="292"/>
      <c r="OGN85" s="292"/>
      <c r="OGO85" s="292"/>
      <c r="OGP85" s="292"/>
      <c r="OGQ85" s="292"/>
      <c r="OGR85" s="292"/>
      <c r="OGS85" s="292"/>
      <c r="OGT85" s="292"/>
      <c r="OGU85" s="292"/>
      <c r="OGV85" s="292"/>
      <c r="OGW85" s="292"/>
      <c r="OGX85" s="292"/>
      <c r="OGY85" s="292"/>
      <c r="OGZ85" s="292"/>
      <c r="OHA85" s="292"/>
      <c r="OHB85" s="292"/>
      <c r="OHC85" s="292"/>
      <c r="OHD85" s="292"/>
      <c r="OHE85" s="292"/>
      <c r="OHF85" s="292"/>
      <c r="OHG85" s="292"/>
      <c r="OHH85" s="292"/>
      <c r="OHI85" s="292"/>
      <c r="OHJ85" s="292"/>
      <c r="OHK85" s="292"/>
      <c r="OHL85" s="292"/>
      <c r="OHM85" s="292"/>
      <c r="OHN85" s="292"/>
      <c r="OHO85" s="292"/>
      <c r="OHP85" s="292"/>
      <c r="OHQ85" s="292"/>
      <c r="OHR85" s="292"/>
      <c r="OHS85" s="292"/>
      <c r="OHT85" s="292"/>
      <c r="OHU85" s="292"/>
      <c r="OHV85" s="292"/>
      <c r="OHW85" s="292"/>
      <c r="OHX85" s="292"/>
      <c r="OHY85" s="292"/>
      <c r="OHZ85" s="292"/>
      <c r="OIA85" s="292"/>
      <c r="OIB85" s="292"/>
      <c r="OIC85" s="292"/>
      <c r="OID85" s="292"/>
      <c r="OIE85" s="292"/>
      <c r="OIF85" s="292"/>
      <c r="OIG85" s="292"/>
      <c r="OIH85" s="292"/>
      <c r="OII85" s="292"/>
      <c r="OIJ85" s="292"/>
      <c r="OIK85" s="292"/>
      <c r="OIL85" s="292"/>
      <c r="OIM85" s="292"/>
      <c r="OIN85" s="292"/>
      <c r="OIO85" s="292"/>
      <c r="OIP85" s="292"/>
      <c r="OIQ85" s="292"/>
      <c r="OIR85" s="292"/>
      <c r="OIS85" s="292"/>
      <c r="OIT85" s="292"/>
      <c r="OIU85" s="292"/>
      <c r="OIV85" s="292"/>
      <c r="OIW85" s="292"/>
      <c r="OIX85" s="292"/>
      <c r="OIY85" s="292"/>
      <c r="OIZ85" s="292"/>
      <c r="OJA85" s="292"/>
      <c r="OJB85" s="292"/>
      <c r="OJC85" s="292"/>
      <c r="OJD85" s="292"/>
      <c r="OJE85" s="292"/>
      <c r="OJF85" s="292"/>
      <c r="OJG85" s="292"/>
      <c r="OJH85" s="292"/>
      <c r="OJI85" s="292"/>
      <c r="OJJ85" s="292"/>
      <c r="OJK85" s="292"/>
      <c r="OJL85" s="292"/>
      <c r="OJM85" s="292"/>
      <c r="OJN85" s="292"/>
      <c r="OJO85" s="292"/>
      <c r="OJP85" s="292"/>
      <c r="OJQ85" s="292"/>
      <c r="OJR85" s="292"/>
      <c r="OJS85" s="292"/>
      <c r="OJT85" s="292"/>
      <c r="OJU85" s="292"/>
      <c r="OJV85" s="292"/>
      <c r="OJW85" s="292"/>
      <c r="OJX85" s="292"/>
      <c r="OJY85" s="292"/>
      <c r="OJZ85" s="292"/>
      <c r="OKA85" s="292"/>
      <c r="OKB85" s="292"/>
      <c r="OKC85" s="292"/>
      <c r="OKD85" s="292"/>
      <c r="OKE85" s="292"/>
      <c r="OKF85" s="292"/>
      <c r="OKG85" s="292"/>
      <c r="OKH85" s="292"/>
      <c r="OKI85" s="292"/>
      <c r="OKJ85" s="292"/>
      <c r="OKK85" s="292"/>
      <c r="OKL85" s="292"/>
      <c r="OKM85" s="292"/>
      <c r="OKN85" s="292"/>
      <c r="OKO85" s="292"/>
      <c r="OKP85" s="292"/>
      <c r="OKQ85" s="292"/>
      <c r="OKR85" s="292"/>
      <c r="OKS85" s="292"/>
      <c r="OKT85" s="292"/>
      <c r="OKU85" s="292"/>
      <c r="OKV85" s="292"/>
      <c r="OKW85" s="292"/>
      <c r="OKX85" s="292"/>
      <c r="OKY85" s="292"/>
      <c r="OKZ85" s="292"/>
      <c r="OLA85" s="292"/>
      <c r="OLB85" s="292"/>
      <c r="OLC85" s="292"/>
      <c r="OLD85" s="292"/>
      <c r="OLE85" s="292"/>
      <c r="OLF85" s="292"/>
      <c r="OLG85" s="292"/>
      <c r="OLH85" s="292"/>
      <c r="OLI85" s="292"/>
      <c r="OLJ85" s="292"/>
      <c r="OLK85" s="292"/>
      <c r="OLL85" s="292"/>
      <c r="OLM85" s="292"/>
      <c r="OLN85" s="292"/>
      <c r="OLO85" s="292"/>
      <c r="OLP85" s="292"/>
      <c r="OLQ85" s="292"/>
      <c r="OLR85" s="292"/>
      <c r="OLS85" s="292"/>
      <c r="OLT85" s="292"/>
      <c r="OLU85" s="292"/>
      <c r="OLV85" s="292"/>
      <c r="OLW85" s="292"/>
      <c r="OLX85" s="292"/>
      <c r="OLY85" s="292"/>
      <c r="OLZ85" s="292"/>
      <c r="OMA85" s="292"/>
      <c r="OMB85" s="292"/>
      <c r="OMC85" s="292"/>
      <c r="OMD85" s="292"/>
      <c r="OME85" s="292"/>
      <c r="OMF85" s="292"/>
      <c r="OMG85" s="292"/>
      <c r="OMH85" s="292"/>
      <c r="OMI85" s="292"/>
      <c r="OMJ85" s="292"/>
      <c r="OMK85" s="292"/>
      <c r="OML85" s="292"/>
      <c r="OMM85" s="292"/>
      <c r="OMN85" s="292"/>
      <c r="OMO85" s="292"/>
      <c r="OMP85" s="292"/>
      <c r="OMQ85" s="292"/>
      <c r="OMR85" s="292"/>
      <c r="OMS85" s="292"/>
      <c r="OMT85" s="292"/>
      <c r="OMU85" s="292"/>
      <c r="OMV85" s="292"/>
      <c r="OMW85" s="292"/>
      <c r="OMX85" s="292"/>
      <c r="OMY85" s="292"/>
      <c r="OMZ85" s="292"/>
      <c r="ONA85" s="292"/>
      <c r="ONB85" s="292"/>
      <c r="ONC85" s="292"/>
      <c r="OND85" s="292"/>
      <c r="ONE85" s="292"/>
      <c r="ONF85" s="292"/>
      <c r="ONG85" s="292"/>
      <c r="ONH85" s="292"/>
      <c r="ONI85" s="292"/>
      <c r="ONJ85" s="292"/>
      <c r="ONK85" s="292"/>
      <c r="ONL85" s="292"/>
      <c r="ONM85" s="292"/>
      <c r="ONN85" s="292"/>
      <c r="ONO85" s="292"/>
      <c r="ONP85" s="292"/>
      <c r="ONQ85" s="292"/>
      <c r="ONR85" s="292"/>
      <c r="ONS85" s="292"/>
      <c r="ONT85" s="292"/>
      <c r="ONU85" s="292"/>
      <c r="ONV85" s="292"/>
      <c r="ONW85" s="292"/>
      <c r="ONX85" s="292"/>
      <c r="ONY85" s="292"/>
      <c r="ONZ85" s="292"/>
      <c r="OOA85" s="292"/>
      <c r="OOB85" s="292"/>
      <c r="OOC85" s="292"/>
      <c r="OOD85" s="292"/>
      <c r="OOE85" s="292"/>
      <c r="OOF85" s="292"/>
      <c r="OOG85" s="292"/>
      <c r="OOH85" s="292"/>
      <c r="OOI85" s="292"/>
      <c r="OOJ85" s="292"/>
      <c r="OOK85" s="292"/>
      <c r="OOL85" s="292"/>
      <c r="OOM85" s="292"/>
      <c r="OON85" s="292"/>
      <c r="OOO85" s="292"/>
      <c r="OOP85" s="292"/>
      <c r="OOQ85" s="292"/>
      <c r="OOR85" s="292"/>
      <c r="OOS85" s="292"/>
      <c r="OOT85" s="292"/>
      <c r="OOU85" s="292"/>
      <c r="OOV85" s="292"/>
      <c r="OOW85" s="292"/>
      <c r="OOX85" s="292"/>
      <c r="OOY85" s="292"/>
      <c r="OOZ85" s="292"/>
      <c r="OPA85" s="292"/>
      <c r="OPB85" s="292"/>
      <c r="OPC85" s="292"/>
      <c r="OPD85" s="292"/>
      <c r="OPE85" s="292"/>
      <c r="OPF85" s="292"/>
      <c r="OPG85" s="292"/>
      <c r="OPH85" s="292"/>
      <c r="OPI85" s="292"/>
      <c r="OPJ85" s="292"/>
      <c r="OPK85" s="292"/>
      <c r="OPL85" s="292"/>
      <c r="OPM85" s="292"/>
      <c r="OPN85" s="292"/>
      <c r="OPO85" s="292"/>
      <c r="OPP85" s="292"/>
      <c r="OPQ85" s="292"/>
      <c r="OPR85" s="292"/>
      <c r="OPS85" s="292"/>
      <c r="OPT85" s="292"/>
      <c r="OPU85" s="292"/>
      <c r="OPV85" s="292"/>
      <c r="OPW85" s="292"/>
      <c r="OPX85" s="292"/>
      <c r="OPY85" s="292"/>
      <c r="OPZ85" s="292"/>
      <c r="OQA85" s="292"/>
      <c r="OQB85" s="292"/>
      <c r="OQC85" s="292"/>
      <c r="OQD85" s="292"/>
      <c r="OQE85" s="292"/>
      <c r="OQF85" s="292"/>
      <c r="OQG85" s="292"/>
      <c r="OQH85" s="292"/>
      <c r="OQI85" s="292"/>
      <c r="OQJ85" s="292"/>
      <c r="OQK85" s="292"/>
      <c r="OQL85" s="292"/>
      <c r="OQM85" s="292"/>
      <c r="OQN85" s="292"/>
      <c r="OQO85" s="292"/>
      <c r="OQP85" s="292"/>
      <c r="OQQ85" s="292"/>
      <c r="OQR85" s="292"/>
      <c r="OQS85" s="292"/>
      <c r="OQT85" s="292"/>
      <c r="OQU85" s="292"/>
      <c r="OQV85" s="292"/>
      <c r="OQW85" s="292"/>
      <c r="OQX85" s="292"/>
      <c r="OQY85" s="292"/>
      <c r="OQZ85" s="292"/>
      <c r="ORA85" s="292"/>
      <c r="ORB85" s="292"/>
      <c r="ORC85" s="292"/>
      <c r="ORD85" s="292"/>
      <c r="ORE85" s="292"/>
      <c r="ORF85" s="292"/>
      <c r="ORG85" s="292"/>
      <c r="ORH85" s="292"/>
      <c r="ORI85" s="292"/>
      <c r="ORJ85" s="292"/>
      <c r="ORK85" s="292"/>
      <c r="ORL85" s="292"/>
      <c r="ORM85" s="292"/>
      <c r="ORN85" s="292"/>
      <c r="ORO85" s="292"/>
      <c r="ORP85" s="292"/>
      <c r="ORQ85" s="292"/>
      <c r="ORR85" s="292"/>
      <c r="ORS85" s="292"/>
      <c r="ORT85" s="292"/>
      <c r="ORU85" s="292"/>
      <c r="ORV85" s="292"/>
      <c r="ORW85" s="292"/>
      <c r="ORX85" s="292"/>
      <c r="ORY85" s="292"/>
      <c r="ORZ85" s="292"/>
      <c r="OSA85" s="292"/>
      <c r="OSB85" s="292"/>
      <c r="OSC85" s="292"/>
      <c r="OSD85" s="292"/>
      <c r="OSE85" s="292"/>
      <c r="OSF85" s="292"/>
      <c r="OSG85" s="292"/>
      <c r="OSH85" s="292"/>
      <c r="OSI85" s="292"/>
      <c r="OSJ85" s="292"/>
      <c r="OSK85" s="292"/>
      <c r="OSL85" s="292"/>
      <c r="OSM85" s="292"/>
      <c r="OSN85" s="292"/>
      <c r="OSO85" s="292"/>
      <c r="OSP85" s="292"/>
      <c r="OSQ85" s="292"/>
      <c r="OSR85" s="292"/>
      <c r="OSS85" s="292"/>
      <c r="OST85" s="292"/>
      <c r="OSU85" s="292"/>
      <c r="OSV85" s="292"/>
      <c r="OSW85" s="292"/>
      <c r="OSX85" s="292"/>
      <c r="OSY85" s="292"/>
      <c r="OSZ85" s="292"/>
      <c r="OTA85" s="292"/>
      <c r="OTB85" s="292"/>
      <c r="OTC85" s="292"/>
      <c r="OTD85" s="292"/>
      <c r="OTE85" s="292"/>
      <c r="OTF85" s="292"/>
      <c r="OTG85" s="292"/>
      <c r="OTH85" s="292"/>
      <c r="OTI85" s="292"/>
      <c r="OTJ85" s="292"/>
      <c r="OTK85" s="292"/>
      <c r="OTL85" s="292"/>
      <c r="OTM85" s="292"/>
      <c r="OTN85" s="292"/>
      <c r="OTO85" s="292"/>
      <c r="OTP85" s="292"/>
      <c r="OTQ85" s="292"/>
      <c r="OTR85" s="292"/>
      <c r="OTS85" s="292"/>
      <c r="OTT85" s="292"/>
      <c r="OTU85" s="292"/>
      <c r="OTV85" s="292"/>
      <c r="OTW85" s="292"/>
      <c r="OTX85" s="292"/>
      <c r="OTY85" s="292"/>
      <c r="OTZ85" s="292"/>
      <c r="OUA85" s="292"/>
      <c r="OUB85" s="292"/>
      <c r="OUC85" s="292"/>
      <c r="OUD85" s="292"/>
      <c r="OUE85" s="292"/>
      <c r="OUF85" s="292"/>
      <c r="OUG85" s="292"/>
      <c r="OUH85" s="292"/>
      <c r="OUI85" s="292"/>
      <c r="OUJ85" s="292"/>
      <c r="OUK85" s="292"/>
      <c r="OUL85" s="292"/>
      <c r="OUM85" s="292"/>
      <c r="OUN85" s="292"/>
      <c r="OUO85" s="292"/>
      <c r="OUP85" s="292"/>
      <c r="OUQ85" s="292"/>
      <c r="OUR85" s="292"/>
      <c r="OUS85" s="292"/>
      <c r="OUT85" s="292"/>
      <c r="OUU85" s="292"/>
      <c r="OUV85" s="292"/>
      <c r="OUW85" s="292"/>
      <c r="OUX85" s="292"/>
      <c r="OUY85" s="292"/>
      <c r="OUZ85" s="292"/>
      <c r="OVA85" s="292"/>
      <c r="OVB85" s="292"/>
      <c r="OVC85" s="292"/>
      <c r="OVD85" s="292"/>
      <c r="OVE85" s="292"/>
      <c r="OVF85" s="292"/>
      <c r="OVG85" s="292"/>
      <c r="OVH85" s="292"/>
      <c r="OVI85" s="292"/>
      <c r="OVJ85" s="292"/>
      <c r="OVK85" s="292"/>
      <c r="OVL85" s="292"/>
      <c r="OVM85" s="292"/>
      <c r="OVN85" s="292"/>
      <c r="OVO85" s="292"/>
      <c r="OVP85" s="292"/>
      <c r="OVQ85" s="292"/>
      <c r="OVR85" s="292"/>
      <c r="OVS85" s="292"/>
      <c r="OVT85" s="292"/>
      <c r="OVU85" s="292"/>
      <c r="OVV85" s="292"/>
      <c r="OVW85" s="292"/>
      <c r="OVX85" s="292"/>
      <c r="OVY85" s="292"/>
      <c r="OVZ85" s="292"/>
      <c r="OWA85" s="292"/>
      <c r="OWB85" s="292"/>
      <c r="OWC85" s="292"/>
      <c r="OWD85" s="292"/>
      <c r="OWE85" s="292"/>
      <c r="OWF85" s="292"/>
      <c r="OWG85" s="292"/>
      <c r="OWH85" s="292"/>
      <c r="OWI85" s="292"/>
      <c r="OWJ85" s="292"/>
      <c r="OWK85" s="292"/>
      <c r="OWL85" s="292"/>
      <c r="OWM85" s="292"/>
      <c r="OWN85" s="292"/>
      <c r="OWO85" s="292"/>
      <c r="OWP85" s="292"/>
      <c r="OWQ85" s="292"/>
      <c r="OWR85" s="292"/>
      <c r="OWS85" s="292"/>
      <c r="OWT85" s="292"/>
      <c r="OWU85" s="292"/>
      <c r="OWV85" s="292"/>
      <c r="OWW85" s="292"/>
      <c r="OWX85" s="292"/>
      <c r="OWY85" s="292"/>
      <c r="OWZ85" s="292"/>
      <c r="OXA85" s="292"/>
      <c r="OXB85" s="292"/>
      <c r="OXC85" s="292"/>
      <c r="OXD85" s="292"/>
      <c r="OXE85" s="292"/>
      <c r="OXF85" s="292"/>
      <c r="OXG85" s="292"/>
      <c r="OXH85" s="292"/>
      <c r="OXI85" s="292"/>
      <c r="OXJ85" s="292"/>
      <c r="OXK85" s="292"/>
      <c r="OXL85" s="292"/>
      <c r="OXM85" s="292"/>
      <c r="OXN85" s="292"/>
      <c r="OXO85" s="292"/>
      <c r="OXP85" s="292"/>
      <c r="OXQ85" s="292"/>
      <c r="OXR85" s="292"/>
      <c r="OXS85" s="292"/>
      <c r="OXT85" s="292"/>
      <c r="OXU85" s="292"/>
      <c r="OXV85" s="292"/>
      <c r="OXW85" s="292"/>
      <c r="OXX85" s="292"/>
      <c r="OXY85" s="292"/>
      <c r="OXZ85" s="292"/>
      <c r="OYA85" s="292"/>
      <c r="OYB85" s="292"/>
      <c r="OYC85" s="292"/>
      <c r="OYD85" s="292"/>
      <c r="OYE85" s="292"/>
      <c r="OYF85" s="292"/>
      <c r="OYG85" s="292"/>
      <c r="OYH85" s="292"/>
      <c r="OYI85" s="292"/>
      <c r="OYJ85" s="292"/>
      <c r="OYK85" s="292"/>
      <c r="OYL85" s="292"/>
      <c r="OYM85" s="292"/>
      <c r="OYN85" s="292"/>
      <c r="OYO85" s="292"/>
      <c r="OYP85" s="292"/>
      <c r="OYQ85" s="292"/>
      <c r="OYR85" s="292"/>
      <c r="OYS85" s="292"/>
      <c r="OYT85" s="292"/>
      <c r="OYU85" s="292"/>
      <c r="OYV85" s="292"/>
      <c r="OYW85" s="292"/>
      <c r="OYX85" s="292"/>
      <c r="OYY85" s="292"/>
      <c r="OYZ85" s="292"/>
      <c r="OZA85" s="292"/>
      <c r="OZB85" s="292"/>
      <c r="OZC85" s="292"/>
      <c r="OZD85" s="292"/>
      <c r="OZE85" s="292"/>
      <c r="OZF85" s="292"/>
      <c r="OZG85" s="292"/>
      <c r="OZH85" s="292"/>
      <c r="OZI85" s="292"/>
      <c r="OZJ85" s="292"/>
      <c r="OZK85" s="292"/>
      <c r="OZL85" s="292"/>
      <c r="OZM85" s="292"/>
      <c r="OZN85" s="292"/>
      <c r="OZO85" s="292"/>
      <c r="OZP85" s="292"/>
      <c r="OZQ85" s="292"/>
      <c r="OZR85" s="292"/>
      <c r="OZS85" s="292"/>
      <c r="OZT85" s="292"/>
      <c r="OZU85" s="292"/>
      <c r="OZV85" s="292"/>
      <c r="OZW85" s="292"/>
      <c r="OZX85" s="292"/>
      <c r="OZY85" s="292"/>
      <c r="OZZ85" s="292"/>
      <c r="PAA85" s="292"/>
      <c r="PAB85" s="292"/>
      <c r="PAC85" s="292"/>
      <c r="PAD85" s="292"/>
      <c r="PAE85" s="292"/>
      <c r="PAF85" s="292"/>
      <c r="PAG85" s="292"/>
      <c r="PAH85" s="292"/>
      <c r="PAI85" s="292"/>
      <c r="PAJ85" s="292"/>
      <c r="PAK85" s="292"/>
      <c r="PAL85" s="292"/>
      <c r="PAM85" s="292"/>
      <c r="PAN85" s="292"/>
      <c r="PAO85" s="292"/>
      <c r="PAP85" s="292"/>
      <c r="PAQ85" s="292"/>
      <c r="PAR85" s="292"/>
      <c r="PAS85" s="292"/>
      <c r="PAT85" s="292"/>
      <c r="PAU85" s="292"/>
      <c r="PAV85" s="292"/>
      <c r="PAW85" s="292"/>
      <c r="PAX85" s="292"/>
      <c r="PAY85" s="292"/>
      <c r="PAZ85" s="292"/>
      <c r="PBA85" s="292"/>
      <c r="PBB85" s="292"/>
      <c r="PBC85" s="292"/>
      <c r="PBD85" s="292"/>
      <c r="PBE85" s="292"/>
      <c r="PBF85" s="292"/>
      <c r="PBG85" s="292"/>
      <c r="PBH85" s="292"/>
      <c r="PBI85" s="292"/>
      <c r="PBJ85" s="292"/>
      <c r="PBK85" s="292"/>
      <c r="PBL85" s="292"/>
      <c r="PBM85" s="292"/>
      <c r="PBN85" s="292"/>
      <c r="PBO85" s="292"/>
      <c r="PBP85" s="292"/>
      <c r="PBQ85" s="292"/>
      <c r="PBR85" s="292"/>
      <c r="PBS85" s="292"/>
      <c r="PBT85" s="292"/>
      <c r="PBU85" s="292"/>
      <c r="PBV85" s="292"/>
      <c r="PBW85" s="292"/>
      <c r="PBX85" s="292"/>
      <c r="PBY85" s="292"/>
      <c r="PBZ85" s="292"/>
      <c r="PCA85" s="292"/>
      <c r="PCB85" s="292"/>
      <c r="PCC85" s="292"/>
      <c r="PCD85" s="292"/>
      <c r="PCE85" s="292"/>
      <c r="PCF85" s="292"/>
      <c r="PCG85" s="292"/>
      <c r="PCH85" s="292"/>
      <c r="PCI85" s="292"/>
      <c r="PCJ85" s="292"/>
      <c r="PCK85" s="292"/>
      <c r="PCL85" s="292"/>
      <c r="PCM85" s="292"/>
      <c r="PCN85" s="292"/>
      <c r="PCO85" s="292"/>
      <c r="PCP85" s="292"/>
      <c r="PCQ85" s="292"/>
      <c r="PCR85" s="292"/>
      <c r="PCS85" s="292"/>
      <c r="PCT85" s="292"/>
      <c r="PCU85" s="292"/>
      <c r="PCV85" s="292"/>
      <c r="PCW85" s="292"/>
      <c r="PCX85" s="292"/>
      <c r="PCY85" s="292"/>
      <c r="PCZ85" s="292"/>
      <c r="PDA85" s="292"/>
      <c r="PDB85" s="292"/>
      <c r="PDC85" s="292"/>
      <c r="PDD85" s="292"/>
      <c r="PDE85" s="292"/>
      <c r="PDF85" s="292"/>
      <c r="PDG85" s="292"/>
      <c r="PDH85" s="292"/>
      <c r="PDI85" s="292"/>
      <c r="PDJ85" s="292"/>
      <c r="PDK85" s="292"/>
      <c r="PDL85" s="292"/>
      <c r="PDM85" s="292"/>
      <c r="PDN85" s="292"/>
      <c r="PDO85" s="292"/>
      <c r="PDP85" s="292"/>
      <c r="PDQ85" s="292"/>
      <c r="PDR85" s="292"/>
      <c r="PDS85" s="292"/>
      <c r="PDT85" s="292"/>
      <c r="PDU85" s="292"/>
      <c r="PDV85" s="292"/>
      <c r="PDW85" s="292"/>
      <c r="PDX85" s="292"/>
      <c r="PDY85" s="292"/>
      <c r="PDZ85" s="292"/>
      <c r="PEA85" s="292"/>
      <c r="PEB85" s="292"/>
      <c r="PEC85" s="292"/>
      <c r="PED85" s="292"/>
      <c r="PEE85" s="292"/>
      <c r="PEF85" s="292"/>
      <c r="PEG85" s="292"/>
      <c r="PEH85" s="292"/>
      <c r="PEI85" s="292"/>
      <c r="PEJ85" s="292"/>
      <c r="PEK85" s="292"/>
      <c r="PEL85" s="292"/>
      <c r="PEM85" s="292"/>
      <c r="PEN85" s="292"/>
      <c r="PEO85" s="292"/>
      <c r="PEP85" s="292"/>
      <c r="PEQ85" s="292"/>
      <c r="PER85" s="292"/>
      <c r="PES85" s="292"/>
      <c r="PET85" s="292"/>
      <c r="PEU85" s="292"/>
      <c r="PEV85" s="292"/>
      <c r="PEW85" s="292"/>
      <c r="PEX85" s="292"/>
      <c r="PEY85" s="292"/>
      <c r="PEZ85" s="292"/>
      <c r="PFA85" s="292"/>
      <c r="PFB85" s="292"/>
      <c r="PFC85" s="292"/>
      <c r="PFD85" s="292"/>
      <c r="PFE85" s="292"/>
      <c r="PFF85" s="292"/>
      <c r="PFG85" s="292"/>
      <c r="PFH85" s="292"/>
      <c r="PFI85" s="292"/>
      <c r="PFJ85" s="292"/>
      <c r="PFK85" s="292"/>
      <c r="PFL85" s="292"/>
      <c r="PFM85" s="292"/>
      <c r="PFN85" s="292"/>
      <c r="PFO85" s="292"/>
      <c r="PFP85" s="292"/>
      <c r="PFQ85" s="292"/>
      <c r="PFR85" s="292"/>
      <c r="PFS85" s="292"/>
      <c r="PFT85" s="292"/>
      <c r="PFU85" s="292"/>
      <c r="PFV85" s="292"/>
      <c r="PFW85" s="292"/>
      <c r="PFX85" s="292"/>
      <c r="PFY85" s="292"/>
      <c r="PFZ85" s="292"/>
      <c r="PGA85" s="292"/>
      <c r="PGB85" s="292"/>
      <c r="PGC85" s="292"/>
      <c r="PGD85" s="292"/>
      <c r="PGE85" s="292"/>
      <c r="PGF85" s="292"/>
      <c r="PGG85" s="292"/>
      <c r="PGH85" s="292"/>
      <c r="PGI85" s="292"/>
      <c r="PGJ85" s="292"/>
      <c r="PGK85" s="292"/>
      <c r="PGL85" s="292"/>
      <c r="PGM85" s="292"/>
      <c r="PGN85" s="292"/>
      <c r="PGO85" s="292"/>
      <c r="PGP85" s="292"/>
      <c r="PGQ85" s="292"/>
      <c r="PGR85" s="292"/>
      <c r="PGS85" s="292"/>
      <c r="PGT85" s="292"/>
      <c r="PGU85" s="292"/>
      <c r="PGV85" s="292"/>
      <c r="PGW85" s="292"/>
      <c r="PGX85" s="292"/>
      <c r="PGY85" s="292"/>
      <c r="PGZ85" s="292"/>
      <c r="PHA85" s="292"/>
      <c r="PHB85" s="292"/>
      <c r="PHC85" s="292"/>
      <c r="PHD85" s="292"/>
      <c r="PHE85" s="292"/>
      <c r="PHF85" s="292"/>
      <c r="PHG85" s="292"/>
      <c r="PHH85" s="292"/>
      <c r="PHI85" s="292"/>
      <c r="PHJ85" s="292"/>
      <c r="PHK85" s="292"/>
      <c r="PHL85" s="292"/>
      <c r="PHM85" s="292"/>
      <c r="PHN85" s="292"/>
      <c r="PHO85" s="292"/>
      <c r="PHP85" s="292"/>
      <c r="PHQ85" s="292"/>
      <c r="PHR85" s="292"/>
      <c r="PHS85" s="292"/>
      <c r="PHT85" s="292"/>
      <c r="PHU85" s="292"/>
      <c r="PHV85" s="292"/>
      <c r="PHW85" s="292"/>
      <c r="PHX85" s="292"/>
      <c r="PHY85" s="292"/>
      <c r="PHZ85" s="292"/>
      <c r="PIA85" s="292"/>
      <c r="PIB85" s="292"/>
      <c r="PIC85" s="292"/>
      <c r="PID85" s="292"/>
      <c r="PIE85" s="292"/>
      <c r="PIF85" s="292"/>
      <c r="PIG85" s="292"/>
      <c r="PIH85" s="292"/>
      <c r="PII85" s="292"/>
      <c r="PIJ85" s="292"/>
      <c r="PIK85" s="292"/>
      <c r="PIL85" s="292"/>
      <c r="PIM85" s="292"/>
      <c r="PIN85" s="292"/>
      <c r="PIO85" s="292"/>
      <c r="PIP85" s="292"/>
      <c r="PIQ85" s="292"/>
      <c r="PIR85" s="292"/>
      <c r="PIS85" s="292"/>
      <c r="PIT85" s="292"/>
      <c r="PIU85" s="292"/>
      <c r="PIV85" s="292"/>
      <c r="PIW85" s="292"/>
      <c r="PIX85" s="292"/>
      <c r="PIY85" s="292"/>
      <c r="PIZ85" s="292"/>
      <c r="PJA85" s="292"/>
      <c r="PJB85" s="292"/>
      <c r="PJC85" s="292"/>
      <c r="PJD85" s="292"/>
      <c r="PJE85" s="292"/>
      <c r="PJF85" s="292"/>
      <c r="PJG85" s="292"/>
      <c r="PJH85" s="292"/>
      <c r="PJI85" s="292"/>
      <c r="PJJ85" s="292"/>
      <c r="PJK85" s="292"/>
      <c r="PJL85" s="292"/>
      <c r="PJM85" s="292"/>
      <c r="PJN85" s="292"/>
      <c r="PJO85" s="292"/>
      <c r="PJP85" s="292"/>
      <c r="PJQ85" s="292"/>
      <c r="PJR85" s="292"/>
      <c r="PJS85" s="292"/>
      <c r="PJT85" s="292"/>
      <c r="PJU85" s="292"/>
      <c r="PJV85" s="292"/>
      <c r="PJW85" s="292"/>
      <c r="PJX85" s="292"/>
      <c r="PJY85" s="292"/>
      <c r="PJZ85" s="292"/>
      <c r="PKA85" s="292"/>
      <c r="PKB85" s="292"/>
      <c r="PKC85" s="292"/>
      <c r="PKD85" s="292"/>
      <c r="PKE85" s="292"/>
      <c r="PKF85" s="292"/>
      <c r="PKG85" s="292"/>
      <c r="PKH85" s="292"/>
      <c r="PKI85" s="292"/>
      <c r="PKJ85" s="292"/>
      <c r="PKK85" s="292"/>
      <c r="PKL85" s="292"/>
      <c r="PKM85" s="292"/>
      <c r="PKN85" s="292"/>
      <c r="PKO85" s="292"/>
      <c r="PKP85" s="292"/>
      <c r="PKQ85" s="292"/>
      <c r="PKR85" s="292"/>
      <c r="PKS85" s="292"/>
      <c r="PKT85" s="292"/>
      <c r="PKU85" s="292"/>
      <c r="PKV85" s="292"/>
      <c r="PKW85" s="292"/>
      <c r="PKX85" s="292"/>
      <c r="PKY85" s="292"/>
      <c r="PKZ85" s="292"/>
      <c r="PLA85" s="292"/>
      <c r="PLB85" s="292"/>
      <c r="PLC85" s="292"/>
      <c r="PLD85" s="292"/>
      <c r="PLE85" s="292"/>
      <c r="PLF85" s="292"/>
      <c r="PLG85" s="292"/>
      <c r="PLH85" s="292"/>
      <c r="PLI85" s="292"/>
      <c r="PLJ85" s="292"/>
      <c r="PLK85" s="292"/>
      <c r="PLL85" s="292"/>
      <c r="PLM85" s="292"/>
      <c r="PLN85" s="292"/>
      <c r="PLO85" s="292"/>
      <c r="PLP85" s="292"/>
      <c r="PLQ85" s="292"/>
      <c r="PLR85" s="292"/>
      <c r="PLS85" s="292"/>
      <c r="PLT85" s="292"/>
      <c r="PLU85" s="292"/>
      <c r="PLV85" s="292"/>
      <c r="PLW85" s="292"/>
      <c r="PLX85" s="292"/>
      <c r="PLY85" s="292"/>
      <c r="PLZ85" s="292"/>
      <c r="PMA85" s="292"/>
      <c r="PMB85" s="292"/>
      <c r="PMC85" s="292"/>
      <c r="PMD85" s="292"/>
      <c r="PME85" s="292"/>
      <c r="PMF85" s="292"/>
      <c r="PMG85" s="292"/>
      <c r="PMH85" s="292"/>
      <c r="PMI85" s="292"/>
      <c r="PMJ85" s="292"/>
      <c r="PMK85" s="292"/>
      <c r="PML85" s="292"/>
      <c r="PMM85" s="292"/>
      <c r="PMN85" s="292"/>
      <c r="PMO85" s="292"/>
      <c r="PMP85" s="292"/>
      <c r="PMQ85" s="292"/>
      <c r="PMR85" s="292"/>
      <c r="PMS85" s="292"/>
      <c r="PMT85" s="292"/>
      <c r="PMU85" s="292"/>
      <c r="PMV85" s="292"/>
      <c r="PMW85" s="292"/>
      <c r="PMX85" s="292"/>
      <c r="PMY85" s="292"/>
      <c r="PMZ85" s="292"/>
      <c r="PNA85" s="292"/>
      <c r="PNB85" s="292"/>
      <c r="PNC85" s="292"/>
      <c r="PND85" s="292"/>
      <c r="PNE85" s="292"/>
      <c r="PNF85" s="292"/>
      <c r="PNG85" s="292"/>
      <c r="PNH85" s="292"/>
      <c r="PNI85" s="292"/>
      <c r="PNJ85" s="292"/>
      <c r="PNK85" s="292"/>
      <c r="PNL85" s="292"/>
      <c r="PNM85" s="292"/>
      <c r="PNN85" s="292"/>
      <c r="PNO85" s="292"/>
      <c r="PNP85" s="292"/>
      <c r="PNQ85" s="292"/>
      <c r="PNR85" s="292"/>
      <c r="PNS85" s="292"/>
      <c r="PNT85" s="292"/>
      <c r="PNU85" s="292"/>
      <c r="PNV85" s="292"/>
      <c r="PNW85" s="292"/>
      <c r="PNX85" s="292"/>
      <c r="PNY85" s="292"/>
      <c r="PNZ85" s="292"/>
      <c r="POA85" s="292"/>
      <c r="POB85" s="292"/>
      <c r="POC85" s="292"/>
      <c r="POD85" s="292"/>
      <c r="POE85" s="292"/>
      <c r="POF85" s="292"/>
      <c r="POG85" s="292"/>
      <c r="POH85" s="292"/>
      <c r="POI85" s="292"/>
      <c r="POJ85" s="292"/>
      <c r="POK85" s="292"/>
      <c r="POL85" s="292"/>
      <c r="POM85" s="292"/>
      <c r="PON85" s="292"/>
      <c r="POO85" s="292"/>
      <c r="POP85" s="292"/>
      <c r="POQ85" s="292"/>
      <c r="POR85" s="292"/>
      <c r="POS85" s="292"/>
      <c r="POT85" s="292"/>
      <c r="POU85" s="292"/>
      <c r="POV85" s="292"/>
      <c r="POW85" s="292"/>
      <c r="POX85" s="292"/>
      <c r="POY85" s="292"/>
      <c r="POZ85" s="292"/>
      <c r="PPA85" s="292"/>
      <c r="PPB85" s="292"/>
      <c r="PPC85" s="292"/>
      <c r="PPD85" s="292"/>
      <c r="PPE85" s="292"/>
      <c r="PPF85" s="292"/>
      <c r="PPG85" s="292"/>
      <c r="PPH85" s="292"/>
      <c r="PPI85" s="292"/>
      <c r="PPJ85" s="292"/>
      <c r="PPK85" s="292"/>
      <c r="PPL85" s="292"/>
      <c r="PPM85" s="292"/>
      <c r="PPN85" s="292"/>
      <c r="PPO85" s="292"/>
      <c r="PPP85" s="292"/>
      <c r="PPQ85" s="292"/>
      <c r="PPR85" s="292"/>
      <c r="PPS85" s="292"/>
      <c r="PPT85" s="292"/>
      <c r="PPU85" s="292"/>
      <c r="PPV85" s="292"/>
      <c r="PPW85" s="292"/>
      <c r="PPX85" s="292"/>
      <c r="PPY85" s="292"/>
      <c r="PPZ85" s="292"/>
      <c r="PQA85" s="292"/>
      <c r="PQB85" s="292"/>
      <c r="PQC85" s="292"/>
      <c r="PQD85" s="292"/>
      <c r="PQE85" s="292"/>
      <c r="PQF85" s="292"/>
      <c r="PQG85" s="292"/>
      <c r="PQH85" s="292"/>
      <c r="PQI85" s="292"/>
      <c r="PQJ85" s="292"/>
      <c r="PQK85" s="292"/>
      <c r="PQL85" s="292"/>
      <c r="PQM85" s="292"/>
      <c r="PQN85" s="292"/>
      <c r="PQO85" s="292"/>
      <c r="PQP85" s="292"/>
      <c r="PQQ85" s="292"/>
      <c r="PQR85" s="292"/>
      <c r="PQS85" s="292"/>
      <c r="PQT85" s="292"/>
      <c r="PQU85" s="292"/>
      <c r="PQV85" s="292"/>
      <c r="PQW85" s="292"/>
      <c r="PQX85" s="292"/>
      <c r="PQY85" s="292"/>
      <c r="PQZ85" s="292"/>
      <c r="PRA85" s="292"/>
      <c r="PRB85" s="292"/>
      <c r="PRC85" s="292"/>
      <c r="PRD85" s="292"/>
      <c r="PRE85" s="292"/>
      <c r="PRF85" s="292"/>
      <c r="PRG85" s="292"/>
      <c r="PRH85" s="292"/>
      <c r="PRI85" s="292"/>
      <c r="PRJ85" s="292"/>
      <c r="PRK85" s="292"/>
      <c r="PRL85" s="292"/>
      <c r="PRM85" s="292"/>
      <c r="PRN85" s="292"/>
      <c r="PRO85" s="292"/>
      <c r="PRP85" s="292"/>
      <c r="PRQ85" s="292"/>
      <c r="PRR85" s="292"/>
      <c r="PRS85" s="292"/>
      <c r="PRT85" s="292"/>
      <c r="PRU85" s="292"/>
      <c r="PRV85" s="292"/>
      <c r="PRW85" s="292"/>
      <c r="PRX85" s="292"/>
      <c r="PRY85" s="292"/>
      <c r="PRZ85" s="292"/>
      <c r="PSA85" s="292"/>
      <c r="PSB85" s="292"/>
      <c r="PSC85" s="292"/>
      <c r="PSD85" s="292"/>
      <c r="PSE85" s="292"/>
      <c r="PSF85" s="292"/>
      <c r="PSG85" s="292"/>
      <c r="PSH85" s="292"/>
      <c r="PSI85" s="292"/>
      <c r="PSJ85" s="292"/>
      <c r="PSK85" s="292"/>
      <c r="PSL85" s="292"/>
      <c r="PSM85" s="292"/>
      <c r="PSN85" s="292"/>
      <c r="PSO85" s="292"/>
      <c r="PSP85" s="292"/>
      <c r="PSQ85" s="292"/>
      <c r="PSR85" s="292"/>
      <c r="PSS85" s="292"/>
      <c r="PST85" s="292"/>
      <c r="PSU85" s="292"/>
      <c r="PSV85" s="292"/>
      <c r="PSW85" s="292"/>
      <c r="PSX85" s="292"/>
      <c r="PSY85" s="292"/>
      <c r="PSZ85" s="292"/>
      <c r="PTA85" s="292"/>
      <c r="PTB85" s="292"/>
      <c r="PTC85" s="292"/>
      <c r="PTD85" s="292"/>
      <c r="PTE85" s="292"/>
      <c r="PTF85" s="292"/>
      <c r="PTG85" s="292"/>
      <c r="PTH85" s="292"/>
      <c r="PTI85" s="292"/>
      <c r="PTJ85" s="292"/>
      <c r="PTK85" s="292"/>
      <c r="PTL85" s="292"/>
      <c r="PTM85" s="292"/>
      <c r="PTN85" s="292"/>
      <c r="PTO85" s="292"/>
      <c r="PTP85" s="292"/>
      <c r="PTQ85" s="292"/>
      <c r="PTR85" s="292"/>
      <c r="PTS85" s="292"/>
      <c r="PTT85" s="292"/>
      <c r="PTU85" s="292"/>
      <c r="PTV85" s="292"/>
      <c r="PTW85" s="292"/>
      <c r="PTX85" s="292"/>
      <c r="PTY85" s="292"/>
      <c r="PTZ85" s="292"/>
      <c r="PUA85" s="292"/>
      <c r="PUB85" s="292"/>
      <c r="PUC85" s="292"/>
      <c r="PUD85" s="292"/>
      <c r="PUE85" s="292"/>
      <c r="PUF85" s="292"/>
      <c r="PUG85" s="292"/>
      <c r="PUH85" s="292"/>
      <c r="PUI85" s="292"/>
      <c r="PUJ85" s="292"/>
      <c r="PUK85" s="292"/>
      <c r="PUL85" s="292"/>
      <c r="PUM85" s="292"/>
      <c r="PUN85" s="292"/>
      <c r="PUO85" s="292"/>
      <c r="PUP85" s="292"/>
      <c r="PUQ85" s="292"/>
      <c r="PUR85" s="292"/>
      <c r="PUS85" s="292"/>
      <c r="PUT85" s="292"/>
      <c r="PUU85" s="292"/>
      <c r="PUV85" s="292"/>
      <c r="PUW85" s="292"/>
      <c r="PUX85" s="292"/>
      <c r="PUY85" s="292"/>
      <c r="PUZ85" s="292"/>
      <c r="PVA85" s="292"/>
      <c r="PVB85" s="292"/>
      <c r="PVC85" s="292"/>
      <c r="PVD85" s="292"/>
      <c r="PVE85" s="292"/>
      <c r="PVF85" s="292"/>
      <c r="PVG85" s="292"/>
      <c r="PVH85" s="292"/>
      <c r="PVI85" s="292"/>
      <c r="PVJ85" s="292"/>
      <c r="PVK85" s="292"/>
      <c r="PVL85" s="292"/>
      <c r="PVM85" s="292"/>
      <c r="PVN85" s="292"/>
      <c r="PVO85" s="292"/>
      <c r="PVP85" s="292"/>
      <c r="PVQ85" s="292"/>
      <c r="PVR85" s="292"/>
      <c r="PVS85" s="292"/>
      <c r="PVT85" s="292"/>
      <c r="PVU85" s="292"/>
      <c r="PVV85" s="292"/>
      <c r="PVW85" s="292"/>
      <c r="PVX85" s="292"/>
      <c r="PVY85" s="292"/>
      <c r="PVZ85" s="292"/>
      <c r="PWA85" s="292"/>
      <c r="PWB85" s="292"/>
      <c r="PWC85" s="292"/>
      <c r="PWD85" s="292"/>
      <c r="PWE85" s="292"/>
      <c r="PWF85" s="292"/>
      <c r="PWG85" s="292"/>
      <c r="PWH85" s="292"/>
      <c r="PWI85" s="292"/>
      <c r="PWJ85" s="292"/>
      <c r="PWK85" s="292"/>
      <c r="PWL85" s="292"/>
      <c r="PWM85" s="292"/>
      <c r="PWN85" s="292"/>
      <c r="PWO85" s="292"/>
      <c r="PWP85" s="292"/>
      <c r="PWQ85" s="292"/>
      <c r="PWR85" s="292"/>
      <c r="PWS85" s="292"/>
      <c r="PWT85" s="292"/>
      <c r="PWU85" s="292"/>
      <c r="PWV85" s="292"/>
      <c r="PWW85" s="292"/>
      <c r="PWX85" s="292"/>
      <c r="PWY85" s="292"/>
      <c r="PWZ85" s="292"/>
      <c r="PXA85" s="292"/>
      <c r="PXB85" s="292"/>
      <c r="PXC85" s="292"/>
      <c r="PXD85" s="292"/>
      <c r="PXE85" s="292"/>
      <c r="PXF85" s="292"/>
      <c r="PXG85" s="292"/>
      <c r="PXH85" s="292"/>
      <c r="PXI85" s="292"/>
      <c r="PXJ85" s="292"/>
      <c r="PXK85" s="292"/>
      <c r="PXL85" s="292"/>
      <c r="PXM85" s="292"/>
      <c r="PXN85" s="292"/>
      <c r="PXO85" s="292"/>
      <c r="PXP85" s="292"/>
      <c r="PXQ85" s="292"/>
      <c r="PXR85" s="292"/>
      <c r="PXS85" s="292"/>
      <c r="PXT85" s="292"/>
      <c r="PXU85" s="292"/>
      <c r="PXV85" s="292"/>
      <c r="PXW85" s="292"/>
      <c r="PXX85" s="292"/>
      <c r="PXY85" s="292"/>
      <c r="PXZ85" s="292"/>
      <c r="PYA85" s="292"/>
      <c r="PYB85" s="292"/>
      <c r="PYC85" s="292"/>
      <c r="PYD85" s="292"/>
      <c r="PYE85" s="292"/>
      <c r="PYF85" s="292"/>
      <c r="PYG85" s="292"/>
      <c r="PYH85" s="292"/>
      <c r="PYI85" s="292"/>
      <c r="PYJ85" s="292"/>
      <c r="PYK85" s="292"/>
      <c r="PYL85" s="292"/>
      <c r="PYM85" s="292"/>
      <c r="PYN85" s="292"/>
      <c r="PYO85" s="292"/>
      <c r="PYP85" s="292"/>
      <c r="PYQ85" s="292"/>
      <c r="PYR85" s="292"/>
      <c r="PYS85" s="292"/>
      <c r="PYT85" s="292"/>
      <c r="PYU85" s="292"/>
      <c r="PYV85" s="292"/>
      <c r="PYW85" s="292"/>
      <c r="PYX85" s="292"/>
      <c r="PYY85" s="292"/>
      <c r="PYZ85" s="292"/>
      <c r="PZA85" s="292"/>
      <c r="PZB85" s="292"/>
      <c r="PZC85" s="292"/>
      <c r="PZD85" s="292"/>
      <c r="PZE85" s="292"/>
      <c r="PZF85" s="292"/>
      <c r="PZG85" s="292"/>
      <c r="PZH85" s="292"/>
      <c r="PZI85" s="292"/>
      <c r="PZJ85" s="292"/>
      <c r="PZK85" s="292"/>
      <c r="PZL85" s="292"/>
      <c r="PZM85" s="292"/>
      <c r="PZN85" s="292"/>
      <c r="PZO85" s="292"/>
      <c r="PZP85" s="292"/>
      <c r="PZQ85" s="292"/>
      <c r="PZR85" s="292"/>
      <c r="PZS85" s="292"/>
      <c r="PZT85" s="292"/>
      <c r="PZU85" s="292"/>
      <c r="PZV85" s="292"/>
      <c r="PZW85" s="292"/>
      <c r="PZX85" s="292"/>
      <c r="PZY85" s="292"/>
      <c r="PZZ85" s="292"/>
      <c r="QAA85" s="292"/>
      <c r="QAB85" s="292"/>
      <c r="QAC85" s="292"/>
      <c r="QAD85" s="292"/>
      <c r="QAE85" s="292"/>
      <c r="QAF85" s="292"/>
      <c r="QAG85" s="292"/>
      <c r="QAH85" s="292"/>
      <c r="QAI85" s="292"/>
      <c r="QAJ85" s="292"/>
      <c r="QAK85" s="292"/>
      <c r="QAL85" s="292"/>
      <c r="QAM85" s="292"/>
      <c r="QAN85" s="292"/>
      <c r="QAO85" s="292"/>
      <c r="QAP85" s="292"/>
      <c r="QAQ85" s="292"/>
      <c r="QAR85" s="292"/>
      <c r="QAS85" s="292"/>
      <c r="QAT85" s="292"/>
      <c r="QAU85" s="292"/>
      <c r="QAV85" s="292"/>
      <c r="QAW85" s="292"/>
      <c r="QAX85" s="292"/>
      <c r="QAY85" s="292"/>
      <c r="QAZ85" s="292"/>
      <c r="QBA85" s="292"/>
      <c r="QBB85" s="292"/>
      <c r="QBC85" s="292"/>
      <c r="QBD85" s="292"/>
      <c r="QBE85" s="292"/>
      <c r="QBF85" s="292"/>
      <c r="QBG85" s="292"/>
      <c r="QBH85" s="292"/>
      <c r="QBI85" s="292"/>
      <c r="QBJ85" s="292"/>
      <c r="QBK85" s="292"/>
      <c r="QBL85" s="292"/>
      <c r="QBM85" s="292"/>
      <c r="QBN85" s="292"/>
      <c r="QBO85" s="292"/>
      <c r="QBP85" s="292"/>
      <c r="QBQ85" s="292"/>
      <c r="QBR85" s="292"/>
      <c r="QBS85" s="292"/>
      <c r="QBT85" s="292"/>
      <c r="QBU85" s="292"/>
      <c r="QBV85" s="292"/>
      <c r="QBW85" s="292"/>
      <c r="QBX85" s="292"/>
      <c r="QBY85" s="292"/>
      <c r="QBZ85" s="292"/>
      <c r="QCA85" s="292"/>
      <c r="QCB85" s="292"/>
      <c r="QCC85" s="292"/>
      <c r="QCD85" s="292"/>
      <c r="QCE85" s="292"/>
      <c r="QCF85" s="292"/>
      <c r="QCG85" s="292"/>
      <c r="QCH85" s="292"/>
      <c r="QCI85" s="292"/>
      <c r="QCJ85" s="292"/>
      <c r="QCK85" s="292"/>
      <c r="QCL85" s="292"/>
      <c r="QCM85" s="292"/>
      <c r="QCN85" s="292"/>
      <c r="QCO85" s="292"/>
      <c r="QCP85" s="292"/>
      <c r="QCQ85" s="292"/>
      <c r="QCR85" s="292"/>
      <c r="QCS85" s="292"/>
      <c r="QCT85" s="292"/>
      <c r="QCU85" s="292"/>
      <c r="QCV85" s="292"/>
      <c r="QCW85" s="292"/>
      <c r="QCX85" s="292"/>
      <c r="QCY85" s="292"/>
      <c r="QCZ85" s="292"/>
      <c r="QDA85" s="292"/>
      <c r="QDB85" s="292"/>
      <c r="QDC85" s="292"/>
      <c r="QDD85" s="292"/>
      <c r="QDE85" s="292"/>
      <c r="QDF85" s="292"/>
      <c r="QDG85" s="292"/>
      <c r="QDH85" s="292"/>
      <c r="QDI85" s="292"/>
      <c r="QDJ85" s="292"/>
      <c r="QDK85" s="292"/>
      <c r="QDL85" s="292"/>
      <c r="QDM85" s="292"/>
      <c r="QDN85" s="292"/>
      <c r="QDO85" s="292"/>
      <c r="QDP85" s="292"/>
      <c r="QDQ85" s="292"/>
      <c r="QDR85" s="292"/>
      <c r="QDS85" s="292"/>
      <c r="QDT85" s="292"/>
      <c r="QDU85" s="292"/>
      <c r="QDV85" s="292"/>
      <c r="QDW85" s="292"/>
      <c r="QDX85" s="292"/>
      <c r="QDY85" s="292"/>
      <c r="QDZ85" s="292"/>
      <c r="QEA85" s="292"/>
      <c r="QEB85" s="292"/>
      <c r="QEC85" s="292"/>
      <c r="QED85" s="292"/>
      <c r="QEE85" s="292"/>
      <c r="QEF85" s="292"/>
      <c r="QEG85" s="292"/>
      <c r="QEH85" s="292"/>
      <c r="QEI85" s="292"/>
      <c r="QEJ85" s="292"/>
      <c r="QEK85" s="292"/>
      <c r="QEL85" s="292"/>
      <c r="QEM85" s="292"/>
      <c r="QEN85" s="292"/>
      <c r="QEO85" s="292"/>
      <c r="QEP85" s="292"/>
      <c r="QEQ85" s="292"/>
      <c r="QER85" s="292"/>
      <c r="QES85" s="292"/>
      <c r="QET85" s="292"/>
      <c r="QEU85" s="292"/>
      <c r="QEV85" s="292"/>
      <c r="QEW85" s="292"/>
      <c r="QEX85" s="292"/>
      <c r="QEY85" s="292"/>
      <c r="QEZ85" s="292"/>
      <c r="QFA85" s="292"/>
      <c r="QFB85" s="292"/>
      <c r="QFC85" s="292"/>
      <c r="QFD85" s="292"/>
      <c r="QFE85" s="292"/>
      <c r="QFF85" s="292"/>
      <c r="QFG85" s="292"/>
      <c r="QFH85" s="292"/>
      <c r="QFI85" s="292"/>
      <c r="QFJ85" s="292"/>
      <c r="QFK85" s="292"/>
      <c r="QFL85" s="292"/>
      <c r="QFM85" s="292"/>
      <c r="QFN85" s="292"/>
      <c r="QFO85" s="292"/>
      <c r="QFP85" s="292"/>
      <c r="QFQ85" s="292"/>
      <c r="QFR85" s="292"/>
      <c r="QFS85" s="292"/>
      <c r="QFT85" s="292"/>
      <c r="QFU85" s="292"/>
      <c r="QFV85" s="292"/>
      <c r="QFW85" s="292"/>
      <c r="QFX85" s="292"/>
      <c r="QFY85" s="292"/>
      <c r="QFZ85" s="292"/>
      <c r="QGA85" s="292"/>
      <c r="QGB85" s="292"/>
      <c r="QGC85" s="292"/>
      <c r="QGD85" s="292"/>
      <c r="QGE85" s="292"/>
      <c r="QGF85" s="292"/>
      <c r="QGG85" s="292"/>
      <c r="QGH85" s="292"/>
      <c r="QGI85" s="292"/>
      <c r="QGJ85" s="292"/>
      <c r="QGK85" s="292"/>
      <c r="QGL85" s="292"/>
      <c r="QGM85" s="292"/>
      <c r="QGN85" s="292"/>
      <c r="QGO85" s="292"/>
      <c r="QGP85" s="292"/>
      <c r="QGQ85" s="292"/>
      <c r="QGR85" s="292"/>
      <c r="QGS85" s="292"/>
      <c r="QGT85" s="292"/>
      <c r="QGU85" s="292"/>
      <c r="QGV85" s="292"/>
      <c r="QGW85" s="292"/>
      <c r="QGX85" s="292"/>
      <c r="QGY85" s="292"/>
      <c r="QGZ85" s="292"/>
      <c r="QHA85" s="292"/>
      <c r="QHB85" s="292"/>
      <c r="QHC85" s="292"/>
      <c r="QHD85" s="292"/>
      <c r="QHE85" s="292"/>
      <c r="QHF85" s="292"/>
      <c r="QHG85" s="292"/>
      <c r="QHH85" s="292"/>
      <c r="QHI85" s="292"/>
      <c r="QHJ85" s="292"/>
      <c r="QHK85" s="292"/>
      <c r="QHL85" s="292"/>
      <c r="QHM85" s="292"/>
      <c r="QHN85" s="292"/>
      <c r="QHO85" s="292"/>
      <c r="QHP85" s="292"/>
      <c r="QHQ85" s="292"/>
      <c r="QHR85" s="292"/>
      <c r="QHS85" s="292"/>
      <c r="QHT85" s="292"/>
      <c r="QHU85" s="292"/>
      <c r="QHV85" s="292"/>
      <c r="QHW85" s="292"/>
      <c r="QHX85" s="292"/>
      <c r="QHY85" s="292"/>
      <c r="QHZ85" s="292"/>
      <c r="QIA85" s="292"/>
      <c r="QIB85" s="292"/>
      <c r="QIC85" s="292"/>
      <c r="QID85" s="292"/>
      <c r="QIE85" s="292"/>
      <c r="QIF85" s="292"/>
      <c r="QIG85" s="292"/>
      <c r="QIH85" s="292"/>
      <c r="QII85" s="292"/>
      <c r="QIJ85" s="292"/>
      <c r="QIK85" s="292"/>
      <c r="QIL85" s="292"/>
      <c r="QIM85" s="292"/>
      <c r="QIN85" s="292"/>
      <c r="QIO85" s="292"/>
      <c r="QIP85" s="292"/>
      <c r="QIQ85" s="292"/>
      <c r="QIR85" s="292"/>
      <c r="QIS85" s="292"/>
      <c r="QIT85" s="292"/>
      <c r="QIU85" s="292"/>
      <c r="QIV85" s="292"/>
      <c r="QIW85" s="292"/>
      <c r="QIX85" s="292"/>
      <c r="QIY85" s="292"/>
      <c r="QIZ85" s="292"/>
      <c r="QJA85" s="292"/>
      <c r="QJB85" s="292"/>
      <c r="QJC85" s="292"/>
      <c r="QJD85" s="292"/>
      <c r="QJE85" s="292"/>
      <c r="QJF85" s="292"/>
      <c r="QJG85" s="292"/>
      <c r="QJH85" s="292"/>
      <c r="QJI85" s="292"/>
      <c r="QJJ85" s="292"/>
      <c r="QJK85" s="292"/>
      <c r="QJL85" s="292"/>
      <c r="QJM85" s="292"/>
      <c r="QJN85" s="292"/>
      <c r="QJO85" s="292"/>
      <c r="QJP85" s="292"/>
      <c r="QJQ85" s="292"/>
      <c r="QJR85" s="292"/>
      <c r="QJS85" s="292"/>
      <c r="QJT85" s="292"/>
      <c r="QJU85" s="292"/>
      <c r="QJV85" s="292"/>
      <c r="QJW85" s="292"/>
      <c r="QJX85" s="292"/>
      <c r="QJY85" s="292"/>
      <c r="QJZ85" s="292"/>
      <c r="QKA85" s="292"/>
      <c r="QKB85" s="292"/>
      <c r="QKC85" s="292"/>
      <c r="QKD85" s="292"/>
      <c r="QKE85" s="292"/>
      <c r="QKF85" s="292"/>
      <c r="QKG85" s="292"/>
      <c r="QKH85" s="292"/>
      <c r="QKI85" s="292"/>
      <c r="QKJ85" s="292"/>
      <c r="QKK85" s="292"/>
      <c r="QKL85" s="292"/>
      <c r="QKM85" s="292"/>
      <c r="QKN85" s="292"/>
      <c r="QKO85" s="292"/>
      <c r="QKP85" s="292"/>
      <c r="QKQ85" s="292"/>
      <c r="QKR85" s="292"/>
      <c r="QKS85" s="292"/>
      <c r="QKT85" s="292"/>
      <c r="QKU85" s="292"/>
      <c r="QKV85" s="292"/>
      <c r="QKW85" s="292"/>
      <c r="QKX85" s="292"/>
      <c r="QKY85" s="292"/>
      <c r="QKZ85" s="292"/>
      <c r="QLA85" s="292"/>
      <c r="QLB85" s="292"/>
      <c r="QLC85" s="292"/>
      <c r="QLD85" s="292"/>
      <c r="QLE85" s="292"/>
      <c r="QLF85" s="292"/>
      <c r="QLG85" s="292"/>
      <c r="QLH85" s="292"/>
      <c r="QLI85" s="292"/>
      <c r="QLJ85" s="292"/>
      <c r="QLK85" s="292"/>
      <c r="QLL85" s="292"/>
      <c r="QLM85" s="292"/>
      <c r="QLN85" s="292"/>
      <c r="QLO85" s="292"/>
      <c r="QLP85" s="292"/>
      <c r="QLQ85" s="292"/>
      <c r="QLR85" s="292"/>
      <c r="QLS85" s="292"/>
      <c r="QLT85" s="292"/>
      <c r="QLU85" s="292"/>
      <c r="QLV85" s="292"/>
      <c r="QLW85" s="292"/>
      <c r="QLX85" s="292"/>
      <c r="QLY85" s="292"/>
      <c r="QLZ85" s="292"/>
      <c r="QMA85" s="292"/>
      <c r="QMB85" s="292"/>
      <c r="QMC85" s="292"/>
      <c r="QMD85" s="292"/>
      <c r="QME85" s="292"/>
      <c r="QMF85" s="292"/>
      <c r="QMG85" s="292"/>
      <c r="QMH85" s="292"/>
      <c r="QMI85" s="292"/>
      <c r="QMJ85" s="292"/>
      <c r="QMK85" s="292"/>
      <c r="QML85" s="292"/>
      <c r="QMM85" s="292"/>
      <c r="QMN85" s="292"/>
      <c r="QMO85" s="292"/>
      <c r="QMP85" s="292"/>
      <c r="QMQ85" s="292"/>
      <c r="QMR85" s="292"/>
      <c r="QMS85" s="292"/>
      <c r="QMT85" s="292"/>
      <c r="QMU85" s="292"/>
      <c r="QMV85" s="292"/>
      <c r="QMW85" s="292"/>
      <c r="QMX85" s="292"/>
      <c r="QMY85" s="292"/>
      <c r="QMZ85" s="292"/>
      <c r="QNA85" s="292"/>
      <c r="QNB85" s="292"/>
      <c r="QNC85" s="292"/>
      <c r="QND85" s="292"/>
      <c r="QNE85" s="292"/>
      <c r="QNF85" s="292"/>
      <c r="QNG85" s="292"/>
      <c r="QNH85" s="292"/>
      <c r="QNI85" s="292"/>
      <c r="QNJ85" s="292"/>
      <c r="QNK85" s="292"/>
      <c r="QNL85" s="292"/>
      <c r="QNM85" s="292"/>
      <c r="QNN85" s="292"/>
      <c r="QNO85" s="292"/>
      <c r="QNP85" s="292"/>
      <c r="QNQ85" s="292"/>
      <c r="QNR85" s="292"/>
      <c r="QNS85" s="292"/>
      <c r="QNT85" s="292"/>
      <c r="QNU85" s="292"/>
      <c r="QNV85" s="292"/>
      <c r="QNW85" s="292"/>
      <c r="QNX85" s="292"/>
      <c r="QNY85" s="292"/>
      <c r="QNZ85" s="292"/>
      <c r="QOA85" s="292"/>
      <c r="QOB85" s="292"/>
      <c r="QOC85" s="292"/>
      <c r="QOD85" s="292"/>
      <c r="QOE85" s="292"/>
      <c r="QOF85" s="292"/>
      <c r="QOG85" s="292"/>
      <c r="QOH85" s="292"/>
      <c r="QOI85" s="292"/>
      <c r="QOJ85" s="292"/>
      <c r="QOK85" s="292"/>
      <c r="QOL85" s="292"/>
      <c r="QOM85" s="292"/>
      <c r="QON85" s="292"/>
      <c r="QOO85" s="292"/>
      <c r="QOP85" s="292"/>
      <c r="QOQ85" s="292"/>
      <c r="QOR85" s="292"/>
      <c r="QOS85" s="292"/>
      <c r="QOT85" s="292"/>
      <c r="QOU85" s="292"/>
      <c r="QOV85" s="292"/>
      <c r="QOW85" s="292"/>
      <c r="QOX85" s="292"/>
      <c r="QOY85" s="292"/>
      <c r="QOZ85" s="292"/>
      <c r="QPA85" s="292"/>
      <c r="QPB85" s="292"/>
      <c r="QPC85" s="292"/>
      <c r="QPD85" s="292"/>
      <c r="QPE85" s="292"/>
      <c r="QPF85" s="292"/>
      <c r="QPG85" s="292"/>
      <c r="QPH85" s="292"/>
      <c r="QPI85" s="292"/>
      <c r="QPJ85" s="292"/>
      <c r="QPK85" s="292"/>
      <c r="QPL85" s="292"/>
      <c r="QPM85" s="292"/>
      <c r="QPN85" s="292"/>
      <c r="QPO85" s="292"/>
      <c r="QPP85" s="292"/>
      <c r="QPQ85" s="292"/>
      <c r="QPR85" s="292"/>
      <c r="QPS85" s="292"/>
      <c r="QPT85" s="292"/>
      <c r="QPU85" s="292"/>
      <c r="QPV85" s="292"/>
      <c r="QPW85" s="292"/>
      <c r="QPX85" s="292"/>
      <c r="QPY85" s="292"/>
      <c r="QPZ85" s="292"/>
      <c r="QQA85" s="292"/>
      <c r="QQB85" s="292"/>
      <c r="QQC85" s="292"/>
      <c r="QQD85" s="292"/>
      <c r="QQE85" s="292"/>
      <c r="QQF85" s="292"/>
      <c r="QQG85" s="292"/>
      <c r="QQH85" s="292"/>
      <c r="QQI85" s="292"/>
      <c r="QQJ85" s="292"/>
      <c r="QQK85" s="292"/>
      <c r="QQL85" s="292"/>
      <c r="QQM85" s="292"/>
      <c r="QQN85" s="292"/>
      <c r="QQO85" s="292"/>
      <c r="QQP85" s="292"/>
      <c r="QQQ85" s="292"/>
      <c r="QQR85" s="292"/>
      <c r="QQS85" s="292"/>
      <c r="QQT85" s="292"/>
      <c r="QQU85" s="292"/>
      <c r="QQV85" s="292"/>
      <c r="QQW85" s="292"/>
      <c r="QQX85" s="292"/>
      <c r="QQY85" s="292"/>
      <c r="QQZ85" s="292"/>
      <c r="QRA85" s="292"/>
      <c r="QRB85" s="292"/>
      <c r="QRC85" s="292"/>
      <c r="QRD85" s="292"/>
      <c r="QRE85" s="292"/>
      <c r="QRF85" s="292"/>
      <c r="QRG85" s="292"/>
      <c r="QRH85" s="292"/>
      <c r="QRI85" s="292"/>
      <c r="QRJ85" s="292"/>
      <c r="QRK85" s="292"/>
      <c r="QRL85" s="292"/>
      <c r="QRM85" s="292"/>
      <c r="QRN85" s="292"/>
      <c r="QRO85" s="292"/>
      <c r="QRP85" s="292"/>
      <c r="QRQ85" s="292"/>
      <c r="QRR85" s="292"/>
      <c r="QRS85" s="292"/>
      <c r="QRT85" s="292"/>
      <c r="QRU85" s="292"/>
      <c r="QRV85" s="292"/>
      <c r="QRW85" s="292"/>
      <c r="QRX85" s="292"/>
      <c r="QRY85" s="292"/>
      <c r="QRZ85" s="292"/>
      <c r="QSA85" s="292"/>
      <c r="QSB85" s="292"/>
      <c r="QSC85" s="292"/>
      <c r="QSD85" s="292"/>
      <c r="QSE85" s="292"/>
      <c r="QSF85" s="292"/>
      <c r="QSG85" s="292"/>
      <c r="QSH85" s="292"/>
      <c r="QSI85" s="292"/>
      <c r="QSJ85" s="292"/>
      <c r="QSK85" s="292"/>
      <c r="QSL85" s="292"/>
      <c r="QSM85" s="292"/>
      <c r="QSN85" s="292"/>
      <c r="QSO85" s="292"/>
      <c r="QSP85" s="292"/>
      <c r="QSQ85" s="292"/>
      <c r="QSR85" s="292"/>
      <c r="QSS85" s="292"/>
      <c r="QST85" s="292"/>
      <c r="QSU85" s="292"/>
      <c r="QSV85" s="292"/>
      <c r="QSW85" s="292"/>
      <c r="QSX85" s="292"/>
      <c r="QSY85" s="292"/>
      <c r="QSZ85" s="292"/>
      <c r="QTA85" s="292"/>
      <c r="QTB85" s="292"/>
      <c r="QTC85" s="292"/>
      <c r="QTD85" s="292"/>
      <c r="QTE85" s="292"/>
      <c r="QTF85" s="292"/>
      <c r="QTG85" s="292"/>
      <c r="QTH85" s="292"/>
      <c r="QTI85" s="292"/>
      <c r="QTJ85" s="292"/>
      <c r="QTK85" s="292"/>
      <c r="QTL85" s="292"/>
      <c r="QTM85" s="292"/>
      <c r="QTN85" s="292"/>
      <c r="QTO85" s="292"/>
      <c r="QTP85" s="292"/>
      <c r="QTQ85" s="292"/>
      <c r="QTR85" s="292"/>
      <c r="QTS85" s="292"/>
      <c r="QTT85" s="292"/>
      <c r="QTU85" s="292"/>
      <c r="QTV85" s="292"/>
      <c r="QTW85" s="292"/>
      <c r="QTX85" s="292"/>
      <c r="QTY85" s="292"/>
      <c r="QTZ85" s="292"/>
      <c r="QUA85" s="292"/>
      <c r="QUB85" s="292"/>
      <c r="QUC85" s="292"/>
      <c r="QUD85" s="292"/>
      <c r="QUE85" s="292"/>
      <c r="QUF85" s="292"/>
      <c r="QUG85" s="292"/>
      <c r="QUH85" s="292"/>
      <c r="QUI85" s="292"/>
      <c r="QUJ85" s="292"/>
      <c r="QUK85" s="292"/>
      <c r="QUL85" s="292"/>
      <c r="QUM85" s="292"/>
      <c r="QUN85" s="292"/>
      <c r="QUO85" s="292"/>
      <c r="QUP85" s="292"/>
      <c r="QUQ85" s="292"/>
      <c r="QUR85" s="292"/>
      <c r="QUS85" s="292"/>
      <c r="QUT85" s="292"/>
      <c r="QUU85" s="292"/>
      <c r="QUV85" s="292"/>
      <c r="QUW85" s="292"/>
      <c r="QUX85" s="292"/>
      <c r="QUY85" s="292"/>
      <c r="QUZ85" s="292"/>
      <c r="QVA85" s="292"/>
      <c r="QVB85" s="292"/>
      <c r="QVC85" s="292"/>
      <c r="QVD85" s="292"/>
      <c r="QVE85" s="292"/>
      <c r="QVF85" s="292"/>
      <c r="QVG85" s="292"/>
      <c r="QVH85" s="292"/>
      <c r="QVI85" s="292"/>
      <c r="QVJ85" s="292"/>
      <c r="QVK85" s="292"/>
      <c r="QVL85" s="292"/>
      <c r="QVM85" s="292"/>
      <c r="QVN85" s="292"/>
      <c r="QVO85" s="292"/>
      <c r="QVP85" s="292"/>
      <c r="QVQ85" s="292"/>
      <c r="QVR85" s="292"/>
      <c r="QVS85" s="292"/>
      <c r="QVT85" s="292"/>
      <c r="QVU85" s="292"/>
      <c r="QVV85" s="292"/>
      <c r="QVW85" s="292"/>
      <c r="QVX85" s="292"/>
      <c r="QVY85" s="292"/>
      <c r="QVZ85" s="292"/>
      <c r="QWA85" s="292"/>
      <c r="QWB85" s="292"/>
      <c r="QWC85" s="292"/>
      <c r="QWD85" s="292"/>
      <c r="QWE85" s="292"/>
      <c r="QWF85" s="292"/>
      <c r="QWG85" s="292"/>
      <c r="QWH85" s="292"/>
      <c r="QWI85" s="292"/>
      <c r="QWJ85" s="292"/>
      <c r="QWK85" s="292"/>
      <c r="QWL85" s="292"/>
      <c r="QWM85" s="292"/>
      <c r="QWN85" s="292"/>
      <c r="QWO85" s="292"/>
      <c r="QWP85" s="292"/>
      <c r="QWQ85" s="292"/>
      <c r="QWR85" s="292"/>
      <c r="QWS85" s="292"/>
      <c r="QWT85" s="292"/>
      <c r="QWU85" s="292"/>
      <c r="QWV85" s="292"/>
      <c r="QWW85" s="292"/>
      <c r="QWX85" s="292"/>
      <c r="QWY85" s="292"/>
      <c r="QWZ85" s="292"/>
      <c r="QXA85" s="292"/>
      <c r="QXB85" s="292"/>
      <c r="QXC85" s="292"/>
      <c r="QXD85" s="292"/>
      <c r="QXE85" s="292"/>
      <c r="QXF85" s="292"/>
      <c r="QXG85" s="292"/>
      <c r="QXH85" s="292"/>
      <c r="QXI85" s="292"/>
      <c r="QXJ85" s="292"/>
      <c r="QXK85" s="292"/>
      <c r="QXL85" s="292"/>
      <c r="QXM85" s="292"/>
      <c r="QXN85" s="292"/>
      <c r="QXO85" s="292"/>
      <c r="QXP85" s="292"/>
      <c r="QXQ85" s="292"/>
      <c r="QXR85" s="292"/>
      <c r="QXS85" s="292"/>
      <c r="QXT85" s="292"/>
      <c r="QXU85" s="292"/>
      <c r="QXV85" s="292"/>
      <c r="QXW85" s="292"/>
      <c r="QXX85" s="292"/>
      <c r="QXY85" s="292"/>
      <c r="QXZ85" s="292"/>
      <c r="QYA85" s="292"/>
      <c r="QYB85" s="292"/>
      <c r="QYC85" s="292"/>
      <c r="QYD85" s="292"/>
      <c r="QYE85" s="292"/>
      <c r="QYF85" s="292"/>
      <c r="QYG85" s="292"/>
      <c r="QYH85" s="292"/>
      <c r="QYI85" s="292"/>
      <c r="QYJ85" s="292"/>
      <c r="QYK85" s="292"/>
      <c r="QYL85" s="292"/>
      <c r="QYM85" s="292"/>
      <c r="QYN85" s="292"/>
      <c r="QYO85" s="292"/>
      <c r="QYP85" s="292"/>
      <c r="QYQ85" s="292"/>
      <c r="QYR85" s="292"/>
      <c r="QYS85" s="292"/>
      <c r="QYT85" s="292"/>
      <c r="QYU85" s="292"/>
      <c r="QYV85" s="292"/>
      <c r="QYW85" s="292"/>
      <c r="QYX85" s="292"/>
      <c r="QYY85" s="292"/>
      <c r="QYZ85" s="292"/>
      <c r="QZA85" s="292"/>
      <c r="QZB85" s="292"/>
      <c r="QZC85" s="292"/>
      <c r="QZD85" s="292"/>
      <c r="QZE85" s="292"/>
      <c r="QZF85" s="292"/>
      <c r="QZG85" s="292"/>
      <c r="QZH85" s="292"/>
      <c r="QZI85" s="292"/>
      <c r="QZJ85" s="292"/>
      <c r="QZK85" s="292"/>
      <c r="QZL85" s="292"/>
      <c r="QZM85" s="292"/>
      <c r="QZN85" s="292"/>
      <c r="QZO85" s="292"/>
      <c r="QZP85" s="292"/>
      <c r="QZQ85" s="292"/>
      <c r="QZR85" s="292"/>
      <c r="QZS85" s="292"/>
      <c r="QZT85" s="292"/>
      <c r="QZU85" s="292"/>
      <c r="QZV85" s="292"/>
      <c r="QZW85" s="292"/>
      <c r="QZX85" s="292"/>
      <c r="QZY85" s="292"/>
      <c r="QZZ85" s="292"/>
      <c r="RAA85" s="292"/>
      <c r="RAB85" s="292"/>
      <c r="RAC85" s="292"/>
      <c r="RAD85" s="292"/>
      <c r="RAE85" s="292"/>
      <c r="RAF85" s="292"/>
      <c r="RAG85" s="292"/>
      <c r="RAH85" s="292"/>
      <c r="RAI85" s="292"/>
      <c r="RAJ85" s="292"/>
      <c r="RAK85" s="292"/>
      <c r="RAL85" s="292"/>
      <c r="RAM85" s="292"/>
      <c r="RAN85" s="292"/>
      <c r="RAO85" s="292"/>
      <c r="RAP85" s="292"/>
      <c r="RAQ85" s="292"/>
      <c r="RAR85" s="292"/>
      <c r="RAS85" s="292"/>
      <c r="RAT85" s="292"/>
      <c r="RAU85" s="292"/>
      <c r="RAV85" s="292"/>
      <c r="RAW85" s="292"/>
      <c r="RAX85" s="292"/>
      <c r="RAY85" s="292"/>
      <c r="RAZ85" s="292"/>
      <c r="RBA85" s="292"/>
      <c r="RBB85" s="292"/>
      <c r="RBC85" s="292"/>
      <c r="RBD85" s="292"/>
      <c r="RBE85" s="292"/>
      <c r="RBF85" s="292"/>
      <c r="RBG85" s="292"/>
      <c r="RBH85" s="292"/>
      <c r="RBI85" s="292"/>
      <c r="RBJ85" s="292"/>
      <c r="RBK85" s="292"/>
      <c r="RBL85" s="292"/>
      <c r="RBM85" s="292"/>
      <c r="RBN85" s="292"/>
      <c r="RBO85" s="292"/>
      <c r="RBP85" s="292"/>
      <c r="RBQ85" s="292"/>
      <c r="RBR85" s="292"/>
      <c r="RBS85" s="292"/>
      <c r="RBT85" s="292"/>
      <c r="RBU85" s="292"/>
      <c r="RBV85" s="292"/>
      <c r="RBW85" s="292"/>
      <c r="RBX85" s="292"/>
      <c r="RBY85" s="292"/>
      <c r="RBZ85" s="292"/>
      <c r="RCA85" s="292"/>
      <c r="RCB85" s="292"/>
      <c r="RCC85" s="292"/>
      <c r="RCD85" s="292"/>
      <c r="RCE85" s="292"/>
      <c r="RCF85" s="292"/>
      <c r="RCG85" s="292"/>
      <c r="RCH85" s="292"/>
      <c r="RCI85" s="292"/>
      <c r="RCJ85" s="292"/>
      <c r="RCK85" s="292"/>
      <c r="RCL85" s="292"/>
      <c r="RCM85" s="292"/>
      <c r="RCN85" s="292"/>
      <c r="RCO85" s="292"/>
      <c r="RCP85" s="292"/>
      <c r="RCQ85" s="292"/>
      <c r="RCR85" s="292"/>
      <c r="RCS85" s="292"/>
      <c r="RCT85" s="292"/>
      <c r="RCU85" s="292"/>
      <c r="RCV85" s="292"/>
      <c r="RCW85" s="292"/>
      <c r="RCX85" s="292"/>
      <c r="RCY85" s="292"/>
      <c r="RCZ85" s="292"/>
      <c r="RDA85" s="292"/>
      <c r="RDB85" s="292"/>
      <c r="RDC85" s="292"/>
      <c r="RDD85" s="292"/>
      <c r="RDE85" s="292"/>
      <c r="RDF85" s="292"/>
      <c r="RDG85" s="292"/>
      <c r="RDH85" s="292"/>
      <c r="RDI85" s="292"/>
      <c r="RDJ85" s="292"/>
      <c r="RDK85" s="292"/>
      <c r="RDL85" s="292"/>
      <c r="RDM85" s="292"/>
      <c r="RDN85" s="292"/>
      <c r="RDO85" s="292"/>
      <c r="RDP85" s="292"/>
      <c r="RDQ85" s="292"/>
      <c r="RDR85" s="292"/>
      <c r="RDS85" s="292"/>
      <c r="RDT85" s="292"/>
      <c r="RDU85" s="292"/>
      <c r="RDV85" s="292"/>
      <c r="RDW85" s="292"/>
      <c r="RDX85" s="292"/>
      <c r="RDY85" s="292"/>
      <c r="RDZ85" s="292"/>
      <c r="REA85" s="292"/>
      <c r="REB85" s="292"/>
      <c r="REC85" s="292"/>
      <c r="RED85" s="292"/>
      <c r="REE85" s="292"/>
      <c r="REF85" s="292"/>
      <c r="REG85" s="292"/>
      <c r="REH85" s="292"/>
      <c r="REI85" s="292"/>
      <c r="REJ85" s="292"/>
      <c r="REK85" s="292"/>
      <c r="REL85" s="292"/>
      <c r="REM85" s="292"/>
      <c r="REN85" s="292"/>
      <c r="REO85" s="292"/>
      <c r="REP85" s="292"/>
      <c r="REQ85" s="292"/>
      <c r="RER85" s="292"/>
      <c r="RES85" s="292"/>
      <c r="RET85" s="292"/>
      <c r="REU85" s="292"/>
      <c r="REV85" s="292"/>
      <c r="REW85" s="292"/>
      <c r="REX85" s="292"/>
      <c r="REY85" s="292"/>
      <c r="REZ85" s="292"/>
      <c r="RFA85" s="292"/>
      <c r="RFB85" s="292"/>
      <c r="RFC85" s="292"/>
      <c r="RFD85" s="292"/>
      <c r="RFE85" s="292"/>
      <c r="RFF85" s="292"/>
      <c r="RFG85" s="292"/>
      <c r="RFH85" s="292"/>
      <c r="RFI85" s="292"/>
      <c r="RFJ85" s="292"/>
      <c r="RFK85" s="292"/>
      <c r="RFL85" s="292"/>
      <c r="RFM85" s="292"/>
      <c r="RFN85" s="292"/>
      <c r="RFO85" s="292"/>
      <c r="RFP85" s="292"/>
      <c r="RFQ85" s="292"/>
      <c r="RFR85" s="292"/>
      <c r="RFS85" s="292"/>
      <c r="RFT85" s="292"/>
      <c r="RFU85" s="292"/>
      <c r="RFV85" s="292"/>
      <c r="RFW85" s="292"/>
      <c r="RFX85" s="292"/>
      <c r="RFY85" s="292"/>
      <c r="RFZ85" s="292"/>
      <c r="RGA85" s="292"/>
      <c r="RGB85" s="292"/>
      <c r="RGC85" s="292"/>
      <c r="RGD85" s="292"/>
      <c r="RGE85" s="292"/>
      <c r="RGF85" s="292"/>
      <c r="RGG85" s="292"/>
      <c r="RGH85" s="292"/>
      <c r="RGI85" s="292"/>
      <c r="RGJ85" s="292"/>
      <c r="RGK85" s="292"/>
      <c r="RGL85" s="292"/>
      <c r="RGM85" s="292"/>
      <c r="RGN85" s="292"/>
      <c r="RGO85" s="292"/>
      <c r="RGP85" s="292"/>
      <c r="RGQ85" s="292"/>
      <c r="RGR85" s="292"/>
      <c r="RGS85" s="292"/>
      <c r="RGT85" s="292"/>
      <c r="RGU85" s="292"/>
      <c r="RGV85" s="292"/>
      <c r="RGW85" s="292"/>
      <c r="RGX85" s="292"/>
      <c r="RGY85" s="292"/>
      <c r="RGZ85" s="292"/>
      <c r="RHA85" s="292"/>
      <c r="RHB85" s="292"/>
      <c r="RHC85" s="292"/>
      <c r="RHD85" s="292"/>
      <c r="RHE85" s="292"/>
      <c r="RHF85" s="292"/>
      <c r="RHG85" s="292"/>
      <c r="RHH85" s="292"/>
      <c r="RHI85" s="292"/>
      <c r="RHJ85" s="292"/>
      <c r="RHK85" s="292"/>
      <c r="RHL85" s="292"/>
      <c r="RHM85" s="292"/>
      <c r="RHN85" s="292"/>
      <c r="RHO85" s="292"/>
      <c r="RHP85" s="292"/>
      <c r="RHQ85" s="292"/>
      <c r="RHR85" s="292"/>
      <c r="RHS85" s="292"/>
      <c r="RHT85" s="292"/>
      <c r="RHU85" s="292"/>
      <c r="RHV85" s="292"/>
      <c r="RHW85" s="292"/>
      <c r="RHX85" s="292"/>
      <c r="RHY85" s="292"/>
      <c r="RHZ85" s="292"/>
      <c r="RIA85" s="292"/>
      <c r="RIB85" s="292"/>
      <c r="RIC85" s="292"/>
      <c r="RID85" s="292"/>
      <c r="RIE85" s="292"/>
      <c r="RIF85" s="292"/>
      <c r="RIG85" s="292"/>
      <c r="RIH85" s="292"/>
      <c r="RII85" s="292"/>
      <c r="RIJ85" s="292"/>
      <c r="RIK85" s="292"/>
      <c r="RIL85" s="292"/>
      <c r="RIM85" s="292"/>
      <c r="RIN85" s="292"/>
      <c r="RIO85" s="292"/>
      <c r="RIP85" s="292"/>
      <c r="RIQ85" s="292"/>
      <c r="RIR85" s="292"/>
      <c r="RIS85" s="292"/>
      <c r="RIT85" s="292"/>
      <c r="RIU85" s="292"/>
      <c r="RIV85" s="292"/>
      <c r="RIW85" s="292"/>
      <c r="RIX85" s="292"/>
      <c r="RIY85" s="292"/>
      <c r="RIZ85" s="292"/>
      <c r="RJA85" s="292"/>
      <c r="RJB85" s="292"/>
      <c r="RJC85" s="292"/>
      <c r="RJD85" s="292"/>
      <c r="RJE85" s="292"/>
      <c r="RJF85" s="292"/>
      <c r="RJG85" s="292"/>
      <c r="RJH85" s="292"/>
      <c r="RJI85" s="292"/>
      <c r="RJJ85" s="292"/>
      <c r="RJK85" s="292"/>
      <c r="RJL85" s="292"/>
      <c r="RJM85" s="292"/>
      <c r="RJN85" s="292"/>
      <c r="RJO85" s="292"/>
      <c r="RJP85" s="292"/>
      <c r="RJQ85" s="292"/>
      <c r="RJR85" s="292"/>
      <c r="RJS85" s="292"/>
      <c r="RJT85" s="292"/>
      <c r="RJU85" s="292"/>
      <c r="RJV85" s="292"/>
      <c r="RJW85" s="292"/>
      <c r="RJX85" s="292"/>
      <c r="RJY85" s="292"/>
      <c r="RJZ85" s="292"/>
      <c r="RKA85" s="292"/>
      <c r="RKB85" s="292"/>
      <c r="RKC85" s="292"/>
      <c r="RKD85" s="292"/>
      <c r="RKE85" s="292"/>
      <c r="RKF85" s="292"/>
      <c r="RKG85" s="292"/>
      <c r="RKH85" s="292"/>
      <c r="RKI85" s="292"/>
      <c r="RKJ85" s="292"/>
      <c r="RKK85" s="292"/>
      <c r="RKL85" s="292"/>
      <c r="RKM85" s="292"/>
      <c r="RKN85" s="292"/>
      <c r="RKO85" s="292"/>
      <c r="RKP85" s="292"/>
      <c r="RKQ85" s="292"/>
      <c r="RKR85" s="292"/>
      <c r="RKS85" s="292"/>
      <c r="RKT85" s="292"/>
      <c r="RKU85" s="292"/>
      <c r="RKV85" s="292"/>
      <c r="RKW85" s="292"/>
      <c r="RKX85" s="292"/>
      <c r="RKY85" s="292"/>
      <c r="RKZ85" s="292"/>
      <c r="RLA85" s="292"/>
      <c r="RLB85" s="292"/>
      <c r="RLC85" s="292"/>
      <c r="RLD85" s="292"/>
      <c r="RLE85" s="292"/>
      <c r="RLF85" s="292"/>
      <c r="RLG85" s="292"/>
      <c r="RLH85" s="292"/>
      <c r="RLI85" s="292"/>
      <c r="RLJ85" s="292"/>
      <c r="RLK85" s="292"/>
      <c r="RLL85" s="292"/>
      <c r="RLM85" s="292"/>
      <c r="RLN85" s="292"/>
      <c r="RLO85" s="292"/>
      <c r="RLP85" s="292"/>
      <c r="RLQ85" s="292"/>
      <c r="RLR85" s="292"/>
      <c r="RLS85" s="292"/>
      <c r="RLT85" s="292"/>
      <c r="RLU85" s="292"/>
      <c r="RLV85" s="292"/>
      <c r="RLW85" s="292"/>
      <c r="RLX85" s="292"/>
      <c r="RLY85" s="292"/>
      <c r="RLZ85" s="292"/>
      <c r="RMA85" s="292"/>
      <c r="RMB85" s="292"/>
      <c r="RMC85" s="292"/>
      <c r="RMD85" s="292"/>
      <c r="RME85" s="292"/>
      <c r="RMF85" s="292"/>
      <c r="RMG85" s="292"/>
      <c r="RMH85" s="292"/>
      <c r="RMI85" s="292"/>
      <c r="RMJ85" s="292"/>
      <c r="RMK85" s="292"/>
      <c r="RML85" s="292"/>
      <c r="RMM85" s="292"/>
      <c r="RMN85" s="292"/>
      <c r="RMO85" s="292"/>
      <c r="RMP85" s="292"/>
      <c r="RMQ85" s="292"/>
      <c r="RMR85" s="292"/>
      <c r="RMS85" s="292"/>
      <c r="RMT85" s="292"/>
      <c r="RMU85" s="292"/>
      <c r="RMV85" s="292"/>
      <c r="RMW85" s="292"/>
      <c r="RMX85" s="292"/>
      <c r="RMY85" s="292"/>
      <c r="RMZ85" s="292"/>
      <c r="RNA85" s="292"/>
      <c r="RNB85" s="292"/>
      <c r="RNC85" s="292"/>
      <c r="RND85" s="292"/>
      <c r="RNE85" s="292"/>
      <c r="RNF85" s="292"/>
      <c r="RNG85" s="292"/>
      <c r="RNH85" s="292"/>
      <c r="RNI85" s="292"/>
      <c r="RNJ85" s="292"/>
      <c r="RNK85" s="292"/>
      <c r="RNL85" s="292"/>
      <c r="RNM85" s="292"/>
      <c r="RNN85" s="292"/>
      <c r="RNO85" s="292"/>
      <c r="RNP85" s="292"/>
      <c r="RNQ85" s="292"/>
      <c r="RNR85" s="292"/>
      <c r="RNS85" s="292"/>
      <c r="RNT85" s="292"/>
      <c r="RNU85" s="292"/>
      <c r="RNV85" s="292"/>
      <c r="RNW85" s="292"/>
      <c r="RNX85" s="292"/>
      <c r="RNY85" s="292"/>
      <c r="RNZ85" s="292"/>
      <c r="ROA85" s="292"/>
      <c r="ROB85" s="292"/>
      <c r="ROC85" s="292"/>
      <c r="ROD85" s="292"/>
      <c r="ROE85" s="292"/>
      <c r="ROF85" s="292"/>
      <c r="ROG85" s="292"/>
      <c r="ROH85" s="292"/>
      <c r="ROI85" s="292"/>
      <c r="ROJ85" s="292"/>
      <c r="ROK85" s="292"/>
      <c r="ROL85" s="292"/>
      <c r="ROM85" s="292"/>
      <c r="RON85" s="292"/>
      <c r="ROO85" s="292"/>
      <c r="ROP85" s="292"/>
      <c r="ROQ85" s="292"/>
      <c r="ROR85" s="292"/>
      <c r="ROS85" s="292"/>
      <c r="ROT85" s="292"/>
      <c r="ROU85" s="292"/>
      <c r="ROV85" s="292"/>
      <c r="ROW85" s="292"/>
      <c r="ROX85" s="292"/>
      <c r="ROY85" s="292"/>
      <c r="ROZ85" s="292"/>
      <c r="RPA85" s="292"/>
      <c r="RPB85" s="292"/>
      <c r="RPC85" s="292"/>
      <c r="RPD85" s="292"/>
      <c r="RPE85" s="292"/>
      <c r="RPF85" s="292"/>
      <c r="RPG85" s="292"/>
      <c r="RPH85" s="292"/>
      <c r="RPI85" s="292"/>
      <c r="RPJ85" s="292"/>
      <c r="RPK85" s="292"/>
      <c r="RPL85" s="292"/>
      <c r="RPM85" s="292"/>
      <c r="RPN85" s="292"/>
      <c r="RPO85" s="292"/>
      <c r="RPP85" s="292"/>
      <c r="RPQ85" s="292"/>
      <c r="RPR85" s="292"/>
      <c r="RPS85" s="292"/>
      <c r="RPT85" s="292"/>
      <c r="RPU85" s="292"/>
      <c r="RPV85" s="292"/>
      <c r="RPW85" s="292"/>
      <c r="RPX85" s="292"/>
      <c r="RPY85" s="292"/>
      <c r="RPZ85" s="292"/>
      <c r="RQA85" s="292"/>
      <c r="RQB85" s="292"/>
      <c r="RQC85" s="292"/>
      <c r="RQD85" s="292"/>
      <c r="RQE85" s="292"/>
      <c r="RQF85" s="292"/>
      <c r="RQG85" s="292"/>
      <c r="RQH85" s="292"/>
      <c r="RQI85" s="292"/>
      <c r="RQJ85" s="292"/>
      <c r="RQK85" s="292"/>
      <c r="RQL85" s="292"/>
      <c r="RQM85" s="292"/>
      <c r="RQN85" s="292"/>
      <c r="RQO85" s="292"/>
      <c r="RQP85" s="292"/>
      <c r="RQQ85" s="292"/>
      <c r="RQR85" s="292"/>
      <c r="RQS85" s="292"/>
      <c r="RQT85" s="292"/>
      <c r="RQU85" s="292"/>
      <c r="RQV85" s="292"/>
      <c r="RQW85" s="292"/>
      <c r="RQX85" s="292"/>
      <c r="RQY85" s="292"/>
      <c r="RQZ85" s="292"/>
      <c r="RRA85" s="292"/>
      <c r="RRB85" s="292"/>
      <c r="RRC85" s="292"/>
      <c r="RRD85" s="292"/>
      <c r="RRE85" s="292"/>
      <c r="RRF85" s="292"/>
      <c r="RRG85" s="292"/>
      <c r="RRH85" s="292"/>
      <c r="RRI85" s="292"/>
      <c r="RRJ85" s="292"/>
      <c r="RRK85" s="292"/>
      <c r="RRL85" s="292"/>
      <c r="RRM85" s="292"/>
      <c r="RRN85" s="292"/>
      <c r="RRO85" s="292"/>
      <c r="RRP85" s="292"/>
      <c r="RRQ85" s="292"/>
      <c r="RRR85" s="292"/>
      <c r="RRS85" s="292"/>
      <c r="RRT85" s="292"/>
      <c r="RRU85" s="292"/>
      <c r="RRV85" s="292"/>
      <c r="RRW85" s="292"/>
      <c r="RRX85" s="292"/>
      <c r="RRY85" s="292"/>
      <c r="RRZ85" s="292"/>
      <c r="RSA85" s="292"/>
      <c r="RSB85" s="292"/>
      <c r="RSC85" s="292"/>
      <c r="RSD85" s="292"/>
      <c r="RSE85" s="292"/>
      <c r="RSF85" s="292"/>
      <c r="RSG85" s="292"/>
      <c r="RSH85" s="292"/>
      <c r="RSI85" s="292"/>
      <c r="RSJ85" s="292"/>
      <c r="RSK85" s="292"/>
      <c r="RSL85" s="292"/>
      <c r="RSM85" s="292"/>
      <c r="RSN85" s="292"/>
      <c r="RSO85" s="292"/>
      <c r="RSP85" s="292"/>
      <c r="RSQ85" s="292"/>
      <c r="RSR85" s="292"/>
      <c r="RSS85" s="292"/>
      <c r="RST85" s="292"/>
      <c r="RSU85" s="292"/>
      <c r="RSV85" s="292"/>
      <c r="RSW85" s="292"/>
      <c r="RSX85" s="292"/>
      <c r="RSY85" s="292"/>
      <c r="RSZ85" s="292"/>
      <c r="RTA85" s="292"/>
      <c r="RTB85" s="292"/>
      <c r="RTC85" s="292"/>
      <c r="RTD85" s="292"/>
      <c r="RTE85" s="292"/>
      <c r="RTF85" s="292"/>
      <c r="RTG85" s="292"/>
      <c r="RTH85" s="292"/>
      <c r="RTI85" s="292"/>
      <c r="RTJ85" s="292"/>
      <c r="RTK85" s="292"/>
      <c r="RTL85" s="292"/>
      <c r="RTM85" s="292"/>
      <c r="RTN85" s="292"/>
      <c r="RTO85" s="292"/>
      <c r="RTP85" s="292"/>
      <c r="RTQ85" s="292"/>
      <c r="RTR85" s="292"/>
      <c r="RTS85" s="292"/>
      <c r="RTT85" s="292"/>
      <c r="RTU85" s="292"/>
      <c r="RTV85" s="292"/>
      <c r="RTW85" s="292"/>
      <c r="RTX85" s="292"/>
      <c r="RTY85" s="292"/>
      <c r="RTZ85" s="292"/>
      <c r="RUA85" s="292"/>
      <c r="RUB85" s="292"/>
      <c r="RUC85" s="292"/>
      <c r="RUD85" s="292"/>
      <c r="RUE85" s="292"/>
      <c r="RUF85" s="292"/>
      <c r="RUG85" s="292"/>
      <c r="RUH85" s="292"/>
      <c r="RUI85" s="292"/>
      <c r="RUJ85" s="292"/>
      <c r="RUK85" s="292"/>
      <c r="RUL85" s="292"/>
      <c r="RUM85" s="292"/>
      <c r="RUN85" s="292"/>
      <c r="RUO85" s="292"/>
      <c r="RUP85" s="292"/>
      <c r="RUQ85" s="292"/>
      <c r="RUR85" s="292"/>
      <c r="RUS85" s="292"/>
      <c r="RUT85" s="292"/>
      <c r="RUU85" s="292"/>
      <c r="RUV85" s="292"/>
      <c r="RUW85" s="292"/>
      <c r="RUX85" s="292"/>
      <c r="RUY85" s="292"/>
      <c r="RUZ85" s="292"/>
      <c r="RVA85" s="292"/>
      <c r="RVB85" s="292"/>
      <c r="RVC85" s="292"/>
      <c r="RVD85" s="292"/>
      <c r="RVE85" s="292"/>
      <c r="RVF85" s="292"/>
      <c r="RVG85" s="292"/>
      <c r="RVH85" s="292"/>
      <c r="RVI85" s="292"/>
      <c r="RVJ85" s="292"/>
      <c r="RVK85" s="292"/>
      <c r="RVL85" s="292"/>
      <c r="RVM85" s="292"/>
      <c r="RVN85" s="292"/>
      <c r="RVO85" s="292"/>
      <c r="RVP85" s="292"/>
      <c r="RVQ85" s="292"/>
      <c r="RVR85" s="292"/>
      <c r="RVS85" s="292"/>
      <c r="RVT85" s="292"/>
      <c r="RVU85" s="292"/>
      <c r="RVV85" s="292"/>
      <c r="RVW85" s="292"/>
      <c r="RVX85" s="292"/>
      <c r="RVY85" s="292"/>
      <c r="RVZ85" s="292"/>
      <c r="RWA85" s="292"/>
      <c r="RWB85" s="292"/>
      <c r="RWC85" s="292"/>
      <c r="RWD85" s="292"/>
      <c r="RWE85" s="292"/>
      <c r="RWF85" s="292"/>
      <c r="RWG85" s="292"/>
      <c r="RWH85" s="292"/>
      <c r="RWI85" s="292"/>
      <c r="RWJ85" s="292"/>
      <c r="RWK85" s="292"/>
      <c r="RWL85" s="292"/>
      <c r="RWM85" s="292"/>
      <c r="RWN85" s="292"/>
      <c r="RWO85" s="292"/>
      <c r="RWP85" s="292"/>
      <c r="RWQ85" s="292"/>
      <c r="RWR85" s="292"/>
      <c r="RWS85" s="292"/>
      <c r="RWT85" s="292"/>
      <c r="RWU85" s="292"/>
      <c r="RWV85" s="292"/>
      <c r="RWW85" s="292"/>
      <c r="RWX85" s="292"/>
      <c r="RWY85" s="292"/>
      <c r="RWZ85" s="292"/>
      <c r="RXA85" s="292"/>
      <c r="RXB85" s="292"/>
      <c r="RXC85" s="292"/>
      <c r="RXD85" s="292"/>
      <c r="RXE85" s="292"/>
      <c r="RXF85" s="292"/>
      <c r="RXG85" s="292"/>
      <c r="RXH85" s="292"/>
      <c r="RXI85" s="292"/>
      <c r="RXJ85" s="292"/>
      <c r="RXK85" s="292"/>
      <c r="RXL85" s="292"/>
      <c r="RXM85" s="292"/>
      <c r="RXN85" s="292"/>
      <c r="RXO85" s="292"/>
      <c r="RXP85" s="292"/>
      <c r="RXQ85" s="292"/>
      <c r="RXR85" s="292"/>
      <c r="RXS85" s="292"/>
      <c r="RXT85" s="292"/>
      <c r="RXU85" s="292"/>
      <c r="RXV85" s="292"/>
      <c r="RXW85" s="292"/>
      <c r="RXX85" s="292"/>
      <c r="RXY85" s="292"/>
      <c r="RXZ85" s="292"/>
      <c r="RYA85" s="292"/>
      <c r="RYB85" s="292"/>
      <c r="RYC85" s="292"/>
      <c r="RYD85" s="292"/>
      <c r="RYE85" s="292"/>
      <c r="RYF85" s="292"/>
      <c r="RYG85" s="292"/>
      <c r="RYH85" s="292"/>
      <c r="RYI85" s="292"/>
      <c r="RYJ85" s="292"/>
      <c r="RYK85" s="292"/>
      <c r="RYL85" s="292"/>
      <c r="RYM85" s="292"/>
      <c r="RYN85" s="292"/>
      <c r="RYO85" s="292"/>
      <c r="RYP85" s="292"/>
      <c r="RYQ85" s="292"/>
      <c r="RYR85" s="292"/>
      <c r="RYS85" s="292"/>
      <c r="RYT85" s="292"/>
      <c r="RYU85" s="292"/>
      <c r="RYV85" s="292"/>
      <c r="RYW85" s="292"/>
      <c r="RYX85" s="292"/>
      <c r="RYY85" s="292"/>
      <c r="RYZ85" s="292"/>
      <c r="RZA85" s="292"/>
      <c r="RZB85" s="292"/>
      <c r="RZC85" s="292"/>
      <c r="RZD85" s="292"/>
      <c r="RZE85" s="292"/>
      <c r="RZF85" s="292"/>
      <c r="RZG85" s="292"/>
      <c r="RZH85" s="292"/>
      <c r="RZI85" s="292"/>
      <c r="RZJ85" s="292"/>
      <c r="RZK85" s="292"/>
      <c r="RZL85" s="292"/>
      <c r="RZM85" s="292"/>
      <c r="RZN85" s="292"/>
      <c r="RZO85" s="292"/>
      <c r="RZP85" s="292"/>
      <c r="RZQ85" s="292"/>
      <c r="RZR85" s="292"/>
      <c r="RZS85" s="292"/>
      <c r="RZT85" s="292"/>
      <c r="RZU85" s="292"/>
      <c r="RZV85" s="292"/>
      <c r="RZW85" s="292"/>
      <c r="RZX85" s="292"/>
      <c r="RZY85" s="292"/>
      <c r="RZZ85" s="292"/>
      <c r="SAA85" s="292"/>
      <c r="SAB85" s="292"/>
      <c r="SAC85" s="292"/>
      <c r="SAD85" s="292"/>
      <c r="SAE85" s="292"/>
      <c r="SAF85" s="292"/>
      <c r="SAG85" s="292"/>
      <c r="SAH85" s="292"/>
      <c r="SAI85" s="292"/>
      <c r="SAJ85" s="292"/>
      <c r="SAK85" s="292"/>
      <c r="SAL85" s="292"/>
      <c r="SAM85" s="292"/>
      <c r="SAN85" s="292"/>
      <c r="SAO85" s="292"/>
      <c r="SAP85" s="292"/>
      <c r="SAQ85" s="292"/>
      <c r="SAR85" s="292"/>
      <c r="SAS85" s="292"/>
      <c r="SAT85" s="292"/>
      <c r="SAU85" s="292"/>
      <c r="SAV85" s="292"/>
      <c r="SAW85" s="292"/>
      <c r="SAX85" s="292"/>
      <c r="SAY85" s="292"/>
      <c r="SAZ85" s="292"/>
      <c r="SBA85" s="292"/>
      <c r="SBB85" s="292"/>
      <c r="SBC85" s="292"/>
      <c r="SBD85" s="292"/>
      <c r="SBE85" s="292"/>
      <c r="SBF85" s="292"/>
      <c r="SBG85" s="292"/>
      <c r="SBH85" s="292"/>
      <c r="SBI85" s="292"/>
      <c r="SBJ85" s="292"/>
      <c r="SBK85" s="292"/>
      <c r="SBL85" s="292"/>
      <c r="SBM85" s="292"/>
      <c r="SBN85" s="292"/>
      <c r="SBO85" s="292"/>
      <c r="SBP85" s="292"/>
      <c r="SBQ85" s="292"/>
      <c r="SBR85" s="292"/>
      <c r="SBS85" s="292"/>
      <c r="SBT85" s="292"/>
      <c r="SBU85" s="292"/>
      <c r="SBV85" s="292"/>
      <c r="SBW85" s="292"/>
      <c r="SBX85" s="292"/>
      <c r="SBY85" s="292"/>
      <c r="SBZ85" s="292"/>
      <c r="SCA85" s="292"/>
      <c r="SCB85" s="292"/>
      <c r="SCC85" s="292"/>
      <c r="SCD85" s="292"/>
      <c r="SCE85" s="292"/>
      <c r="SCF85" s="292"/>
      <c r="SCG85" s="292"/>
      <c r="SCH85" s="292"/>
      <c r="SCI85" s="292"/>
      <c r="SCJ85" s="292"/>
      <c r="SCK85" s="292"/>
      <c r="SCL85" s="292"/>
      <c r="SCM85" s="292"/>
      <c r="SCN85" s="292"/>
      <c r="SCO85" s="292"/>
      <c r="SCP85" s="292"/>
      <c r="SCQ85" s="292"/>
      <c r="SCR85" s="292"/>
      <c r="SCS85" s="292"/>
      <c r="SCT85" s="292"/>
      <c r="SCU85" s="292"/>
      <c r="SCV85" s="292"/>
      <c r="SCW85" s="292"/>
      <c r="SCX85" s="292"/>
      <c r="SCY85" s="292"/>
      <c r="SCZ85" s="292"/>
      <c r="SDA85" s="292"/>
      <c r="SDB85" s="292"/>
      <c r="SDC85" s="292"/>
      <c r="SDD85" s="292"/>
      <c r="SDE85" s="292"/>
      <c r="SDF85" s="292"/>
      <c r="SDG85" s="292"/>
      <c r="SDH85" s="292"/>
      <c r="SDI85" s="292"/>
      <c r="SDJ85" s="292"/>
      <c r="SDK85" s="292"/>
      <c r="SDL85" s="292"/>
      <c r="SDM85" s="292"/>
      <c r="SDN85" s="292"/>
      <c r="SDO85" s="292"/>
      <c r="SDP85" s="292"/>
      <c r="SDQ85" s="292"/>
      <c r="SDR85" s="292"/>
      <c r="SDS85" s="292"/>
      <c r="SDT85" s="292"/>
      <c r="SDU85" s="292"/>
      <c r="SDV85" s="292"/>
      <c r="SDW85" s="292"/>
      <c r="SDX85" s="292"/>
      <c r="SDY85" s="292"/>
      <c r="SDZ85" s="292"/>
      <c r="SEA85" s="292"/>
      <c r="SEB85" s="292"/>
      <c r="SEC85" s="292"/>
      <c r="SED85" s="292"/>
      <c r="SEE85" s="292"/>
      <c r="SEF85" s="292"/>
      <c r="SEG85" s="292"/>
      <c r="SEH85" s="292"/>
      <c r="SEI85" s="292"/>
      <c r="SEJ85" s="292"/>
      <c r="SEK85" s="292"/>
      <c r="SEL85" s="292"/>
      <c r="SEM85" s="292"/>
      <c r="SEN85" s="292"/>
      <c r="SEO85" s="292"/>
      <c r="SEP85" s="292"/>
      <c r="SEQ85" s="292"/>
      <c r="SER85" s="292"/>
      <c r="SES85" s="292"/>
      <c r="SET85" s="292"/>
      <c r="SEU85" s="292"/>
      <c r="SEV85" s="292"/>
      <c r="SEW85" s="292"/>
      <c r="SEX85" s="292"/>
      <c r="SEY85" s="292"/>
      <c r="SEZ85" s="292"/>
      <c r="SFA85" s="292"/>
      <c r="SFB85" s="292"/>
      <c r="SFC85" s="292"/>
      <c r="SFD85" s="292"/>
      <c r="SFE85" s="292"/>
      <c r="SFF85" s="292"/>
      <c r="SFG85" s="292"/>
      <c r="SFH85" s="292"/>
      <c r="SFI85" s="292"/>
      <c r="SFJ85" s="292"/>
      <c r="SFK85" s="292"/>
      <c r="SFL85" s="292"/>
      <c r="SFM85" s="292"/>
      <c r="SFN85" s="292"/>
      <c r="SFO85" s="292"/>
      <c r="SFP85" s="292"/>
      <c r="SFQ85" s="292"/>
      <c r="SFR85" s="292"/>
      <c r="SFS85" s="292"/>
      <c r="SFT85" s="292"/>
      <c r="SFU85" s="292"/>
      <c r="SFV85" s="292"/>
      <c r="SFW85" s="292"/>
      <c r="SFX85" s="292"/>
      <c r="SFY85" s="292"/>
      <c r="SFZ85" s="292"/>
      <c r="SGA85" s="292"/>
      <c r="SGB85" s="292"/>
      <c r="SGC85" s="292"/>
      <c r="SGD85" s="292"/>
      <c r="SGE85" s="292"/>
      <c r="SGF85" s="292"/>
      <c r="SGG85" s="292"/>
      <c r="SGH85" s="292"/>
      <c r="SGI85" s="292"/>
      <c r="SGJ85" s="292"/>
      <c r="SGK85" s="292"/>
      <c r="SGL85" s="292"/>
      <c r="SGM85" s="292"/>
      <c r="SGN85" s="292"/>
      <c r="SGO85" s="292"/>
      <c r="SGP85" s="292"/>
      <c r="SGQ85" s="292"/>
      <c r="SGR85" s="292"/>
      <c r="SGS85" s="292"/>
      <c r="SGT85" s="292"/>
      <c r="SGU85" s="292"/>
      <c r="SGV85" s="292"/>
      <c r="SGW85" s="292"/>
      <c r="SGX85" s="292"/>
      <c r="SGY85" s="292"/>
      <c r="SGZ85" s="292"/>
      <c r="SHA85" s="292"/>
      <c r="SHB85" s="292"/>
      <c r="SHC85" s="292"/>
      <c r="SHD85" s="292"/>
      <c r="SHE85" s="292"/>
      <c r="SHF85" s="292"/>
      <c r="SHG85" s="292"/>
      <c r="SHH85" s="292"/>
      <c r="SHI85" s="292"/>
      <c r="SHJ85" s="292"/>
      <c r="SHK85" s="292"/>
      <c r="SHL85" s="292"/>
      <c r="SHM85" s="292"/>
      <c r="SHN85" s="292"/>
      <c r="SHO85" s="292"/>
      <c r="SHP85" s="292"/>
      <c r="SHQ85" s="292"/>
      <c r="SHR85" s="292"/>
      <c r="SHS85" s="292"/>
      <c r="SHT85" s="292"/>
      <c r="SHU85" s="292"/>
      <c r="SHV85" s="292"/>
      <c r="SHW85" s="292"/>
      <c r="SHX85" s="292"/>
      <c r="SHY85" s="292"/>
      <c r="SHZ85" s="292"/>
      <c r="SIA85" s="292"/>
      <c r="SIB85" s="292"/>
      <c r="SIC85" s="292"/>
      <c r="SID85" s="292"/>
      <c r="SIE85" s="292"/>
      <c r="SIF85" s="292"/>
      <c r="SIG85" s="292"/>
      <c r="SIH85" s="292"/>
      <c r="SII85" s="292"/>
      <c r="SIJ85" s="292"/>
      <c r="SIK85" s="292"/>
      <c r="SIL85" s="292"/>
      <c r="SIM85" s="292"/>
      <c r="SIN85" s="292"/>
      <c r="SIO85" s="292"/>
      <c r="SIP85" s="292"/>
      <c r="SIQ85" s="292"/>
      <c r="SIR85" s="292"/>
      <c r="SIS85" s="292"/>
      <c r="SIT85" s="292"/>
      <c r="SIU85" s="292"/>
      <c r="SIV85" s="292"/>
      <c r="SIW85" s="292"/>
      <c r="SIX85" s="292"/>
      <c r="SIY85" s="292"/>
      <c r="SIZ85" s="292"/>
      <c r="SJA85" s="292"/>
      <c r="SJB85" s="292"/>
      <c r="SJC85" s="292"/>
      <c r="SJD85" s="292"/>
      <c r="SJE85" s="292"/>
      <c r="SJF85" s="292"/>
      <c r="SJG85" s="292"/>
      <c r="SJH85" s="292"/>
      <c r="SJI85" s="292"/>
      <c r="SJJ85" s="292"/>
      <c r="SJK85" s="292"/>
      <c r="SJL85" s="292"/>
      <c r="SJM85" s="292"/>
      <c r="SJN85" s="292"/>
      <c r="SJO85" s="292"/>
      <c r="SJP85" s="292"/>
      <c r="SJQ85" s="292"/>
      <c r="SJR85" s="292"/>
      <c r="SJS85" s="292"/>
      <c r="SJT85" s="292"/>
      <c r="SJU85" s="292"/>
      <c r="SJV85" s="292"/>
      <c r="SJW85" s="292"/>
      <c r="SJX85" s="292"/>
      <c r="SJY85" s="292"/>
      <c r="SJZ85" s="292"/>
      <c r="SKA85" s="292"/>
      <c r="SKB85" s="292"/>
      <c r="SKC85" s="292"/>
      <c r="SKD85" s="292"/>
      <c r="SKE85" s="292"/>
      <c r="SKF85" s="292"/>
      <c r="SKG85" s="292"/>
      <c r="SKH85" s="292"/>
      <c r="SKI85" s="292"/>
      <c r="SKJ85" s="292"/>
      <c r="SKK85" s="292"/>
      <c r="SKL85" s="292"/>
      <c r="SKM85" s="292"/>
      <c r="SKN85" s="292"/>
      <c r="SKO85" s="292"/>
      <c r="SKP85" s="292"/>
      <c r="SKQ85" s="292"/>
      <c r="SKR85" s="292"/>
      <c r="SKS85" s="292"/>
      <c r="SKT85" s="292"/>
      <c r="SKU85" s="292"/>
      <c r="SKV85" s="292"/>
      <c r="SKW85" s="292"/>
      <c r="SKX85" s="292"/>
      <c r="SKY85" s="292"/>
      <c r="SKZ85" s="292"/>
      <c r="SLA85" s="292"/>
      <c r="SLB85" s="292"/>
      <c r="SLC85" s="292"/>
      <c r="SLD85" s="292"/>
      <c r="SLE85" s="292"/>
      <c r="SLF85" s="292"/>
      <c r="SLG85" s="292"/>
      <c r="SLH85" s="292"/>
      <c r="SLI85" s="292"/>
      <c r="SLJ85" s="292"/>
      <c r="SLK85" s="292"/>
      <c r="SLL85" s="292"/>
      <c r="SLM85" s="292"/>
      <c r="SLN85" s="292"/>
      <c r="SLO85" s="292"/>
      <c r="SLP85" s="292"/>
      <c r="SLQ85" s="292"/>
      <c r="SLR85" s="292"/>
      <c r="SLS85" s="292"/>
      <c r="SLT85" s="292"/>
      <c r="SLU85" s="292"/>
      <c r="SLV85" s="292"/>
      <c r="SLW85" s="292"/>
      <c r="SLX85" s="292"/>
      <c r="SLY85" s="292"/>
      <c r="SLZ85" s="292"/>
      <c r="SMA85" s="292"/>
      <c r="SMB85" s="292"/>
      <c r="SMC85" s="292"/>
      <c r="SMD85" s="292"/>
      <c r="SME85" s="292"/>
      <c r="SMF85" s="292"/>
      <c r="SMG85" s="292"/>
      <c r="SMH85" s="292"/>
      <c r="SMI85" s="292"/>
      <c r="SMJ85" s="292"/>
      <c r="SMK85" s="292"/>
      <c r="SML85" s="292"/>
      <c r="SMM85" s="292"/>
      <c r="SMN85" s="292"/>
      <c r="SMO85" s="292"/>
      <c r="SMP85" s="292"/>
      <c r="SMQ85" s="292"/>
      <c r="SMR85" s="292"/>
      <c r="SMS85" s="292"/>
      <c r="SMT85" s="292"/>
      <c r="SMU85" s="292"/>
      <c r="SMV85" s="292"/>
      <c r="SMW85" s="292"/>
      <c r="SMX85" s="292"/>
      <c r="SMY85" s="292"/>
      <c r="SMZ85" s="292"/>
      <c r="SNA85" s="292"/>
      <c r="SNB85" s="292"/>
      <c r="SNC85" s="292"/>
      <c r="SND85" s="292"/>
      <c r="SNE85" s="292"/>
      <c r="SNF85" s="292"/>
      <c r="SNG85" s="292"/>
      <c r="SNH85" s="292"/>
      <c r="SNI85" s="292"/>
      <c r="SNJ85" s="292"/>
      <c r="SNK85" s="292"/>
      <c r="SNL85" s="292"/>
      <c r="SNM85" s="292"/>
      <c r="SNN85" s="292"/>
      <c r="SNO85" s="292"/>
      <c r="SNP85" s="292"/>
      <c r="SNQ85" s="292"/>
      <c r="SNR85" s="292"/>
      <c r="SNS85" s="292"/>
      <c r="SNT85" s="292"/>
      <c r="SNU85" s="292"/>
      <c r="SNV85" s="292"/>
      <c r="SNW85" s="292"/>
      <c r="SNX85" s="292"/>
      <c r="SNY85" s="292"/>
      <c r="SNZ85" s="292"/>
      <c r="SOA85" s="292"/>
      <c r="SOB85" s="292"/>
      <c r="SOC85" s="292"/>
      <c r="SOD85" s="292"/>
      <c r="SOE85" s="292"/>
      <c r="SOF85" s="292"/>
      <c r="SOG85" s="292"/>
      <c r="SOH85" s="292"/>
      <c r="SOI85" s="292"/>
      <c r="SOJ85" s="292"/>
      <c r="SOK85" s="292"/>
      <c r="SOL85" s="292"/>
      <c r="SOM85" s="292"/>
      <c r="SON85" s="292"/>
      <c r="SOO85" s="292"/>
      <c r="SOP85" s="292"/>
      <c r="SOQ85" s="292"/>
      <c r="SOR85" s="292"/>
      <c r="SOS85" s="292"/>
      <c r="SOT85" s="292"/>
      <c r="SOU85" s="292"/>
      <c r="SOV85" s="292"/>
      <c r="SOW85" s="292"/>
      <c r="SOX85" s="292"/>
      <c r="SOY85" s="292"/>
      <c r="SOZ85" s="292"/>
      <c r="SPA85" s="292"/>
      <c r="SPB85" s="292"/>
      <c r="SPC85" s="292"/>
      <c r="SPD85" s="292"/>
      <c r="SPE85" s="292"/>
      <c r="SPF85" s="292"/>
      <c r="SPG85" s="292"/>
      <c r="SPH85" s="292"/>
      <c r="SPI85" s="292"/>
      <c r="SPJ85" s="292"/>
      <c r="SPK85" s="292"/>
      <c r="SPL85" s="292"/>
      <c r="SPM85" s="292"/>
      <c r="SPN85" s="292"/>
      <c r="SPO85" s="292"/>
      <c r="SPP85" s="292"/>
      <c r="SPQ85" s="292"/>
      <c r="SPR85" s="292"/>
      <c r="SPS85" s="292"/>
      <c r="SPT85" s="292"/>
      <c r="SPU85" s="292"/>
      <c r="SPV85" s="292"/>
      <c r="SPW85" s="292"/>
      <c r="SPX85" s="292"/>
      <c r="SPY85" s="292"/>
      <c r="SPZ85" s="292"/>
      <c r="SQA85" s="292"/>
      <c r="SQB85" s="292"/>
      <c r="SQC85" s="292"/>
      <c r="SQD85" s="292"/>
      <c r="SQE85" s="292"/>
      <c r="SQF85" s="292"/>
      <c r="SQG85" s="292"/>
      <c r="SQH85" s="292"/>
      <c r="SQI85" s="292"/>
      <c r="SQJ85" s="292"/>
      <c r="SQK85" s="292"/>
      <c r="SQL85" s="292"/>
      <c r="SQM85" s="292"/>
      <c r="SQN85" s="292"/>
      <c r="SQO85" s="292"/>
      <c r="SQP85" s="292"/>
      <c r="SQQ85" s="292"/>
      <c r="SQR85" s="292"/>
      <c r="SQS85" s="292"/>
      <c r="SQT85" s="292"/>
      <c r="SQU85" s="292"/>
      <c r="SQV85" s="292"/>
      <c r="SQW85" s="292"/>
      <c r="SQX85" s="292"/>
      <c r="SQY85" s="292"/>
      <c r="SQZ85" s="292"/>
      <c r="SRA85" s="292"/>
      <c r="SRB85" s="292"/>
      <c r="SRC85" s="292"/>
      <c r="SRD85" s="292"/>
      <c r="SRE85" s="292"/>
      <c r="SRF85" s="292"/>
      <c r="SRG85" s="292"/>
      <c r="SRH85" s="292"/>
      <c r="SRI85" s="292"/>
      <c r="SRJ85" s="292"/>
      <c r="SRK85" s="292"/>
      <c r="SRL85" s="292"/>
      <c r="SRM85" s="292"/>
      <c r="SRN85" s="292"/>
      <c r="SRO85" s="292"/>
      <c r="SRP85" s="292"/>
      <c r="SRQ85" s="292"/>
      <c r="SRR85" s="292"/>
      <c r="SRS85" s="292"/>
      <c r="SRT85" s="292"/>
      <c r="SRU85" s="292"/>
      <c r="SRV85" s="292"/>
      <c r="SRW85" s="292"/>
      <c r="SRX85" s="292"/>
      <c r="SRY85" s="292"/>
      <c r="SRZ85" s="292"/>
      <c r="SSA85" s="292"/>
      <c r="SSB85" s="292"/>
      <c r="SSC85" s="292"/>
      <c r="SSD85" s="292"/>
      <c r="SSE85" s="292"/>
      <c r="SSF85" s="292"/>
      <c r="SSG85" s="292"/>
      <c r="SSH85" s="292"/>
      <c r="SSI85" s="292"/>
      <c r="SSJ85" s="292"/>
      <c r="SSK85" s="292"/>
      <c r="SSL85" s="292"/>
      <c r="SSM85" s="292"/>
      <c r="SSN85" s="292"/>
      <c r="SSO85" s="292"/>
      <c r="SSP85" s="292"/>
      <c r="SSQ85" s="292"/>
      <c r="SSR85" s="292"/>
      <c r="SSS85" s="292"/>
      <c r="SST85" s="292"/>
      <c r="SSU85" s="292"/>
      <c r="SSV85" s="292"/>
      <c r="SSW85" s="292"/>
      <c r="SSX85" s="292"/>
      <c r="SSY85" s="292"/>
      <c r="SSZ85" s="292"/>
      <c r="STA85" s="292"/>
      <c r="STB85" s="292"/>
      <c r="STC85" s="292"/>
      <c r="STD85" s="292"/>
      <c r="STE85" s="292"/>
      <c r="STF85" s="292"/>
      <c r="STG85" s="292"/>
      <c r="STH85" s="292"/>
      <c r="STI85" s="292"/>
      <c r="STJ85" s="292"/>
      <c r="STK85" s="292"/>
      <c r="STL85" s="292"/>
      <c r="STM85" s="292"/>
      <c r="STN85" s="292"/>
      <c r="STO85" s="292"/>
      <c r="STP85" s="292"/>
      <c r="STQ85" s="292"/>
      <c r="STR85" s="292"/>
      <c r="STS85" s="292"/>
      <c r="STT85" s="292"/>
      <c r="STU85" s="292"/>
      <c r="STV85" s="292"/>
      <c r="STW85" s="292"/>
      <c r="STX85" s="292"/>
      <c r="STY85" s="292"/>
      <c r="STZ85" s="292"/>
      <c r="SUA85" s="292"/>
      <c r="SUB85" s="292"/>
      <c r="SUC85" s="292"/>
      <c r="SUD85" s="292"/>
      <c r="SUE85" s="292"/>
      <c r="SUF85" s="292"/>
      <c r="SUG85" s="292"/>
      <c r="SUH85" s="292"/>
      <c r="SUI85" s="292"/>
      <c r="SUJ85" s="292"/>
      <c r="SUK85" s="292"/>
      <c r="SUL85" s="292"/>
      <c r="SUM85" s="292"/>
      <c r="SUN85" s="292"/>
      <c r="SUO85" s="292"/>
      <c r="SUP85" s="292"/>
      <c r="SUQ85" s="292"/>
      <c r="SUR85" s="292"/>
      <c r="SUS85" s="292"/>
      <c r="SUT85" s="292"/>
      <c r="SUU85" s="292"/>
      <c r="SUV85" s="292"/>
      <c r="SUW85" s="292"/>
      <c r="SUX85" s="292"/>
      <c r="SUY85" s="292"/>
      <c r="SUZ85" s="292"/>
      <c r="SVA85" s="292"/>
      <c r="SVB85" s="292"/>
      <c r="SVC85" s="292"/>
      <c r="SVD85" s="292"/>
      <c r="SVE85" s="292"/>
      <c r="SVF85" s="292"/>
      <c r="SVG85" s="292"/>
      <c r="SVH85" s="292"/>
      <c r="SVI85" s="292"/>
      <c r="SVJ85" s="292"/>
      <c r="SVK85" s="292"/>
      <c r="SVL85" s="292"/>
      <c r="SVM85" s="292"/>
      <c r="SVN85" s="292"/>
      <c r="SVO85" s="292"/>
      <c r="SVP85" s="292"/>
      <c r="SVQ85" s="292"/>
      <c r="SVR85" s="292"/>
      <c r="SVS85" s="292"/>
      <c r="SVT85" s="292"/>
      <c r="SVU85" s="292"/>
      <c r="SVV85" s="292"/>
      <c r="SVW85" s="292"/>
      <c r="SVX85" s="292"/>
      <c r="SVY85" s="292"/>
      <c r="SVZ85" s="292"/>
      <c r="SWA85" s="292"/>
      <c r="SWB85" s="292"/>
      <c r="SWC85" s="292"/>
      <c r="SWD85" s="292"/>
      <c r="SWE85" s="292"/>
      <c r="SWF85" s="292"/>
      <c r="SWG85" s="292"/>
      <c r="SWH85" s="292"/>
      <c r="SWI85" s="292"/>
      <c r="SWJ85" s="292"/>
      <c r="SWK85" s="292"/>
      <c r="SWL85" s="292"/>
      <c r="SWM85" s="292"/>
      <c r="SWN85" s="292"/>
      <c r="SWO85" s="292"/>
      <c r="SWP85" s="292"/>
      <c r="SWQ85" s="292"/>
      <c r="SWR85" s="292"/>
      <c r="SWS85" s="292"/>
      <c r="SWT85" s="292"/>
      <c r="SWU85" s="292"/>
      <c r="SWV85" s="292"/>
      <c r="SWW85" s="292"/>
      <c r="SWX85" s="292"/>
      <c r="SWY85" s="292"/>
      <c r="SWZ85" s="292"/>
      <c r="SXA85" s="292"/>
      <c r="SXB85" s="292"/>
      <c r="SXC85" s="292"/>
      <c r="SXD85" s="292"/>
      <c r="SXE85" s="292"/>
      <c r="SXF85" s="292"/>
      <c r="SXG85" s="292"/>
      <c r="SXH85" s="292"/>
      <c r="SXI85" s="292"/>
      <c r="SXJ85" s="292"/>
      <c r="SXK85" s="292"/>
      <c r="SXL85" s="292"/>
      <c r="SXM85" s="292"/>
      <c r="SXN85" s="292"/>
      <c r="SXO85" s="292"/>
      <c r="SXP85" s="292"/>
      <c r="SXQ85" s="292"/>
      <c r="SXR85" s="292"/>
      <c r="SXS85" s="292"/>
      <c r="SXT85" s="292"/>
      <c r="SXU85" s="292"/>
      <c r="SXV85" s="292"/>
      <c r="SXW85" s="292"/>
      <c r="SXX85" s="292"/>
      <c r="SXY85" s="292"/>
      <c r="SXZ85" s="292"/>
      <c r="SYA85" s="292"/>
      <c r="SYB85" s="292"/>
      <c r="SYC85" s="292"/>
      <c r="SYD85" s="292"/>
      <c r="SYE85" s="292"/>
      <c r="SYF85" s="292"/>
      <c r="SYG85" s="292"/>
      <c r="SYH85" s="292"/>
      <c r="SYI85" s="292"/>
      <c r="SYJ85" s="292"/>
      <c r="SYK85" s="292"/>
      <c r="SYL85" s="292"/>
      <c r="SYM85" s="292"/>
      <c r="SYN85" s="292"/>
      <c r="SYO85" s="292"/>
      <c r="SYP85" s="292"/>
      <c r="SYQ85" s="292"/>
      <c r="SYR85" s="292"/>
      <c r="SYS85" s="292"/>
      <c r="SYT85" s="292"/>
      <c r="SYU85" s="292"/>
      <c r="SYV85" s="292"/>
      <c r="SYW85" s="292"/>
      <c r="SYX85" s="292"/>
      <c r="SYY85" s="292"/>
      <c r="SYZ85" s="292"/>
      <c r="SZA85" s="292"/>
      <c r="SZB85" s="292"/>
      <c r="SZC85" s="292"/>
      <c r="SZD85" s="292"/>
      <c r="SZE85" s="292"/>
      <c r="SZF85" s="292"/>
      <c r="SZG85" s="292"/>
      <c r="SZH85" s="292"/>
      <c r="SZI85" s="292"/>
      <c r="SZJ85" s="292"/>
      <c r="SZK85" s="292"/>
      <c r="SZL85" s="292"/>
      <c r="SZM85" s="292"/>
      <c r="SZN85" s="292"/>
      <c r="SZO85" s="292"/>
      <c r="SZP85" s="292"/>
      <c r="SZQ85" s="292"/>
      <c r="SZR85" s="292"/>
      <c r="SZS85" s="292"/>
      <c r="SZT85" s="292"/>
      <c r="SZU85" s="292"/>
      <c r="SZV85" s="292"/>
      <c r="SZW85" s="292"/>
      <c r="SZX85" s="292"/>
      <c r="SZY85" s="292"/>
      <c r="SZZ85" s="292"/>
      <c r="TAA85" s="292"/>
      <c r="TAB85" s="292"/>
      <c r="TAC85" s="292"/>
      <c r="TAD85" s="292"/>
      <c r="TAE85" s="292"/>
      <c r="TAF85" s="292"/>
      <c r="TAG85" s="292"/>
      <c r="TAH85" s="292"/>
      <c r="TAI85" s="292"/>
      <c r="TAJ85" s="292"/>
      <c r="TAK85" s="292"/>
      <c r="TAL85" s="292"/>
      <c r="TAM85" s="292"/>
      <c r="TAN85" s="292"/>
      <c r="TAO85" s="292"/>
      <c r="TAP85" s="292"/>
      <c r="TAQ85" s="292"/>
      <c r="TAR85" s="292"/>
      <c r="TAS85" s="292"/>
      <c r="TAT85" s="292"/>
      <c r="TAU85" s="292"/>
      <c r="TAV85" s="292"/>
      <c r="TAW85" s="292"/>
      <c r="TAX85" s="292"/>
      <c r="TAY85" s="292"/>
      <c r="TAZ85" s="292"/>
      <c r="TBA85" s="292"/>
      <c r="TBB85" s="292"/>
      <c r="TBC85" s="292"/>
      <c r="TBD85" s="292"/>
      <c r="TBE85" s="292"/>
      <c r="TBF85" s="292"/>
      <c r="TBG85" s="292"/>
      <c r="TBH85" s="292"/>
      <c r="TBI85" s="292"/>
      <c r="TBJ85" s="292"/>
      <c r="TBK85" s="292"/>
      <c r="TBL85" s="292"/>
      <c r="TBM85" s="292"/>
      <c r="TBN85" s="292"/>
      <c r="TBO85" s="292"/>
      <c r="TBP85" s="292"/>
      <c r="TBQ85" s="292"/>
      <c r="TBR85" s="292"/>
      <c r="TBS85" s="292"/>
      <c r="TBT85" s="292"/>
      <c r="TBU85" s="292"/>
      <c r="TBV85" s="292"/>
      <c r="TBW85" s="292"/>
      <c r="TBX85" s="292"/>
      <c r="TBY85" s="292"/>
      <c r="TBZ85" s="292"/>
      <c r="TCA85" s="292"/>
      <c r="TCB85" s="292"/>
      <c r="TCC85" s="292"/>
      <c r="TCD85" s="292"/>
      <c r="TCE85" s="292"/>
      <c r="TCF85" s="292"/>
      <c r="TCG85" s="292"/>
      <c r="TCH85" s="292"/>
      <c r="TCI85" s="292"/>
      <c r="TCJ85" s="292"/>
      <c r="TCK85" s="292"/>
      <c r="TCL85" s="292"/>
      <c r="TCM85" s="292"/>
      <c r="TCN85" s="292"/>
      <c r="TCO85" s="292"/>
      <c r="TCP85" s="292"/>
      <c r="TCQ85" s="292"/>
      <c r="TCR85" s="292"/>
      <c r="TCS85" s="292"/>
      <c r="TCT85" s="292"/>
      <c r="TCU85" s="292"/>
      <c r="TCV85" s="292"/>
      <c r="TCW85" s="292"/>
      <c r="TCX85" s="292"/>
      <c r="TCY85" s="292"/>
      <c r="TCZ85" s="292"/>
      <c r="TDA85" s="292"/>
      <c r="TDB85" s="292"/>
      <c r="TDC85" s="292"/>
      <c r="TDD85" s="292"/>
      <c r="TDE85" s="292"/>
      <c r="TDF85" s="292"/>
      <c r="TDG85" s="292"/>
      <c r="TDH85" s="292"/>
      <c r="TDI85" s="292"/>
      <c r="TDJ85" s="292"/>
      <c r="TDK85" s="292"/>
      <c r="TDL85" s="292"/>
      <c r="TDM85" s="292"/>
      <c r="TDN85" s="292"/>
      <c r="TDO85" s="292"/>
      <c r="TDP85" s="292"/>
      <c r="TDQ85" s="292"/>
      <c r="TDR85" s="292"/>
      <c r="TDS85" s="292"/>
      <c r="TDT85" s="292"/>
      <c r="TDU85" s="292"/>
      <c r="TDV85" s="292"/>
      <c r="TDW85" s="292"/>
      <c r="TDX85" s="292"/>
      <c r="TDY85" s="292"/>
      <c r="TDZ85" s="292"/>
      <c r="TEA85" s="292"/>
      <c r="TEB85" s="292"/>
      <c r="TEC85" s="292"/>
      <c r="TED85" s="292"/>
      <c r="TEE85" s="292"/>
      <c r="TEF85" s="292"/>
      <c r="TEG85" s="292"/>
      <c r="TEH85" s="292"/>
      <c r="TEI85" s="292"/>
      <c r="TEJ85" s="292"/>
      <c r="TEK85" s="292"/>
      <c r="TEL85" s="292"/>
      <c r="TEM85" s="292"/>
      <c r="TEN85" s="292"/>
      <c r="TEO85" s="292"/>
      <c r="TEP85" s="292"/>
      <c r="TEQ85" s="292"/>
      <c r="TER85" s="292"/>
      <c r="TES85" s="292"/>
      <c r="TET85" s="292"/>
      <c r="TEU85" s="292"/>
      <c r="TEV85" s="292"/>
      <c r="TEW85" s="292"/>
      <c r="TEX85" s="292"/>
      <c r="TEY85" s="292"/>
      <c r="TEZ85" s="292"/>
      <c r="TFA85" s="292"/>
      <c r="TFB85" s="292"/>
      <c r="TFC85" s="292"/>
      <c r="TFD85" s="292"/>
      <c r="TFE85" s="292"/>
      <c r="TFF85" s="292"/>
      <c r="TFG85" s="292"/>
      <c r="TFH85" s="292"/>
      <c r="TFI85" s="292"/>
      <c r="TFJ85" s="292"/>
      <c r="TFK85" s="292"/>
      <c r="TFL85" s="292"/>
      <c r="TFM85" s="292"/>
      <c r="TFN85" s="292"/>
      <c r="TFO85" s="292"/>
      <c r="TFP85" s="292"/>
      <c r="TFQ85" s="292"/>
      <c r="TFR85" s="292"/>
      <c r="TFS85" s="292"/>
      <c r="TFT85" s="292"/>
      <c r="TFU85" s="292"/>
      <c r="TFV85" s="292"/>
      <c r="TFW85" s="292"/>
      <c r="TFX85" s="292"/>
      <c r="TFY85" s="292"/>
      <c r="TFZ85" s="292"/>
      <c r="TGA85" s="292"/>
      <c r="TGB85" s="292"/>
      <c r="TGC85" s="292"/>
      <c r="TGD85" s="292"/>
      <c r="TGE85" s="292"/>
      <c r="TGF85" s="292"/>
      <c r="TGG85" s="292"/>
      <c r="TGH85" s="292"/>
      <c r="TGI85" s="292"/>
      <c r="TGJ85" s="292"/>
      <c r="TGK85" s="292"/>
      <c r="TGL85" s="292"/>
      <c r="TGM85" s="292"/>
      <c r="TGN85" s="292"/>
      <c r="TGO85" s="292"/>
      <c r="TGP85" s="292"/>
      <c r="TGQ85" s="292"/>
      <c r="TGR85" s="292"/>
      <c r="TGS85" s="292"/>
      <c r="TGT85" s="292"/>
      <c r="TGU85" s="292"/>
      <c r="TGV85" s="292"/>
      <c r="TGW85" s="292"/>
      <c r="TGX85" s="292"/>
      <c r="TGY85" s="292"/>
      <c r="TGZ85" s="292"/>
      <c r="THA85" s="292"/>
      <c r="THB85" s="292"/>
      <c r="THC85" s="292"/>
      <c r="THD85" s="292"/>
      <c r="THE85" s="292"/>
      <c r="THF85" s="292"/>
      <c r="THG85" s="292"/>
      <c r="THH85" s="292"/>
      <c r="THI85" s="292"/>
      <c r="THJ85" s="292"/>
      <c r="THK85" s="292"/>
      <c r="THL85" s="292"/>
      <c r="THM85" s="292"/>
      <c r="THN85" s="292"/>
      <c r="THO85" s="292"/>
      <c r="THP85" s="292"/>
      <c r="THQ85" s="292"/>
      <c r="THR85" s="292"/>
      <c r="THS85" s="292"/>
      <c r="THT85" s="292"/>
      <c r="THU85" s="292"/>
      <c r="THV85" s="292"/>
      <c r="THW85" s="292"/>
      <c r="THX85" s="292"/>
      <c r="THY85" s="292"/>
      <c r="THZ85" s="292"/>
      <c r="TIA85" s="292"/>
      <c r="TIB85" s="292"/>
      <c r="TIC85" s="292"/>
      <c r="TID85" s="292"/>
      <c r="TIE85" s="292"/>
      <c r="TIF85" s="292"/>
      <c r="TIG85" s="292"/>
      <c r="TIH85" s="292"/>
      <c r="TII85" s="292"/>
      <c r="TIJ85" s="292"/>
      <c r="TIK85" s="292"/>
      <c r="TIL85" s="292"/>
      <c r="TIM85" s="292"/>
      <c r="TIN85" s="292"/>
      <c r="TIO85" s="292"/>
      <c r="TIP85" s="292"/>
      <c r="TIQ85" s="292"/>
      <c r="TIR85" s="292"/>
      <c r="TIS85" s="292"/>
      <c r="TIT85" s="292"/>
      <c r="TIU85" s="292"/>
      <c r="TIV85" s="292"/>
      <c r="TIW85" s="292"/>
      <c r="TIX85" s="292"/>
      <c r="TIY85" s="292"/>
      <c r="TIZ85" s="292"/>
      <c r="TJA85" s="292"/>
      <c r="TJB85" s="292"/>
      <c r="TJC85" s="292"/>
      <c r="TJD85" s="292"/>
      <c r="TJE85" s="292"/>
      <c r="TJF85" s="292"/>
      <c r="TJG85" s="292"/>
      <c r="TJH85" s="292"/>
      <c r="TJI85" s="292"/>
      <c r="TJJ85" s="292"/>
      <c r="TJK85" s="292"/>
      <c r="TJL85" s="292"/>
      <c r="TJM85" s="292"/>
      <c r="TJN85" s="292"/>
      <c r="TJO85" s="292"/>
      <c r="TJP85" s="292"/>
      <c r="TJQ85" s="292"/>
      <c r="TJR85" s="292"/>
      <c r="TJS85" s="292"/>
      <c r="TJT85" s="292"/>
      <c r="TJU85" s="292"/>
      <c r="TJV85" s="292"/>
      <c r="TJW85" s="292"/>
      <c r="TJX85" s="292"/>
      <c r="TJY85" s="292"/>
      <c r="TJZ85" s="292"/>
      <c r="TKA85" s="292"/>
      <c r="TKB85" s="292"/>
      <c r="TKC85" s="292"/>
      <c r="TKD85" s="292"/>
      <c r="TKE85" s="292"/>
      <c r="TKF85" s="292"/>
      <c r="TKG85" s="292"/>
      <c r="TKH85" s="292"/>
      <c r="TKI85" s="292"/>
      <c r="TKJ85" s="292"/>
      <c r="TKK85" s="292"/>
      <c r="TKL85" s="292"/>
      <c r="TKM85" s="292"/>
      <c r="TKN85" s="292"/>
      <c r="TKO85" s="292"/>
      <c r="TKP85" s="292"/>
      <c r="TKQ85" s="292"/>
      <c r="TKR85" s="292"/>
      <c r="TKS85" s="292"/>
      <c r="TKT85" s="292"/>
      <c r="TKU85" s="292"/>
      <c r="TKV85" s="292"/>
      <c r="TKW85" s="292"/>
      <c r="TKX85" s="292"/>
      <c r="TKY85" s="292"/>
      <c r="TKZ85" s="292"/>
      <c r="TLA85" s="292"/>
      <c r="TLB85" s="292"/>
      <c r="TLC85" s="292"/>
      <c r="TLD85" s="292"/>
      <c r="TLE85" s="292"/>
      <c r="TLF85" s="292"/>
      <c r="TLG85" s="292"/>
      <c r="TLH85" s="292"/>
      <c r="TLI85" s="292"/>
      <c r="TLJ85" s="292"/>
      <c r="TLK85" s="292"/>
      <c r="TLL85" s="292"/>
      <c r="TLM85" s="292"/>
      <c r="TLN85" s="292"/>
      <c r="TLO85" s="292"/>
      <c r="TLP85" s="292"/>
      <c r="TLQ85" s="292"/>
      <c r="TLR85" s="292"/>
      <c r="TLS85" s="292"/>
      <c r="TLT85" s="292"/>
      <c r="TLU85" s="292"/>
      <c r="TLV85" s="292"/>
      <c r="TLW85" s="292"/>
      <c r="TLX85" s="292"/>
      <c r="TLY85" s="292"/>
      <c r="TLZ85" s="292"/>
      <c r="TMA85" s="292"/>
      <c r="TMB85" s="292"/>
      <c r="TMC85" s="292"/>
      <c r="TMD85" s="292"/>
      <c r="TME85" s="292"/>
      <c r="TMF85" s="292"/>
      <c r="TMG85" s="292"/>
      <c r="TMH85" s="292"/>
      <c r="TMI85" s="292"/>
      <c r="TMJ85" s="292"/>
      <c r="TMK85" s="292"/>
      <c r="TML85" s="292"/>
      <c r="TMM85" s="292"/>
      <c r="TMN85" s="292"/>
      <c r="TMO85" s="292"/>
      <c r="TMP85" s="292"/>
      <c r="TMQ85" s="292"/>
      <c r="TMR85" s="292"/>
      <c r="TMS85" s="292"/>
      <c r="TMT85" s="292"/>
      <c r="TMU85" s="292"/>
      <c r="TMV85" s="292"/>
      <c r="TMW85" s="292"/>
      <c r="TMX85" s="292"/>
      <c r="TMY85" s="292"/>
      <c r="TMZ85" s="292"/>
      <c r="TNA85" s="292"/>
      <c r="TNB85" s="292"/>
      <c r="TNC85" s="292"/>
      <c r="TND85" s="292"/>
      <c r="TNE85" s="292"/>
      <c r="TNF85" s="292"/>
      <c r="TNG85" s="292"/>
      <c r="TNH85" s="292"/>
      <c r="TNI85" s="292"/>
      <c r="TNJ85" s="292"/>
      <c r="TNK85" s="292"/>
      <c r="TNL85" s="292"/>
      <c r="TNM85" s="292"/>
      <c r="TNN85" s="292"/>
      <c r="TNO85" s="292"/>
      <c r="TNP85" s="292"/>
      <c r="TNQ85" s="292"/>
      <c r="TNR85" s="292"/>
      <c r="TNS85" s="292"/>
      <c r="TNT85" s="292"/>
      <c r="TNU85" s="292"/>
      <c r="TNV85" s="292"/>
      <c r="TNW85" s="292"/>
      <c r="TNX85" s="292"/>
      <c r="TNY85" s="292"/>
      <c r="TNZ85" s="292"/>
      <c r="TOA85" s="292"/>
      <c r="TOB85" s="292"/>
      <c r="TOC85" s="292"/>
      <c r="TOD85" s="292"/>
      <c r="TOE85" s="292"/>
      <c r="TOF85" s="292"/>
      <c r="TOG85" s="292"/>
      <c r="TOH85" s="292"/>
      <c r="TOI85" s="292"/>
      <c r="TOJ85" s="292"/>
      <c r="TOK85" s="292"/>
      <c r="TOL85" s="292"/>
      <c r="TOM85" s="292"/>
      <c r="TON85" s="292"/>
      <c r="TOO85" s="292"/>
      <c r="TOP85" s="292"/>
      <c r="TOQ85" s="292"/>
      <c r="TOR85" s="292"/>
      <c r="TOS85" s="292"/>
      <c r="TOT85" s="292"/>
      <c r="TOU85" s="292"/>
      <c r="TOV85" s="292"/>
      <c r="TOW85" s="292"/>
      <c r="TOX85" s="292"/>
      <c r="TOY85" s="292"/>
      <c r="TOZ85" s="292"/>
      <c r="TPA85" s="292"/>
      <c r="TPB85" s="292"/>
      <c r="TPC85" s="292"/>
      <c r="TPD85" s="292"/>
      <c r="TPE85" s="292"/>
      <c r="TPF85" s="292"/>
      <c r="TPG85" s="292"/>
      <c r="TPH85" s="292"/>
      <c r="TPI85" s="292"/>
      <c r="TPJ85" s="292"/>
      <c r="TPK85" s="292"/>
      <c r="TPL85" s="292"/>
      <c r="TPM85" s="292"/>
      <c r="TPN85" s="292"/>
      <c r="TPO85" s="292"/>
      <c r="TPP85" s="292"/>
      <c r="TPQ85" s="292"/>
      <c r="TPR85" s="292"/>
      <c r="TPS85" s="292"/>
      <c r="TPT85" s="292"/>
      <c r="TPU85" s="292"/>
      <c r="TPV85" s="292"/>
      <c r="TPW85" s="292"/>
      <c r="TPX85" s="292"/>
      <c r="TPY85" s="292"/>
      <c r="TPZ85" s="292"/>
      <c r="TQA85" s="292"/>
      <c r="TQB85" s="292"/>
      <c r="TQC85" s="292"/>
      <c r="TQD85" s="292"/>
      <c r="TQE85" s="292"/>
      <c r="TQF85" s="292"/>
      <c r="TQG85" s="292"/>
      <c r="TQH85" s="292"/>
      <c r="TQI85" s="292"/>
      <c r="TQJ85" s="292"/>
      <c r="TQK85" s="292"/>
      <c r="TQL85" s="292"/>
      <c r="TQM85" s="292"/>
      <c r="TQN85" s="292"/>
      <c r="TQO85" s="292"/>
      <c r="TQP85" s="292"/>
      <c r="TQQ85" s="292"/>
      <c r="TQR85" s="292"/>
      <c r="TQS85" s="292"/>
      <c r="TQT85" s="292"/>
      <c r="TQU85" s="292"/>
      <c r="TQV85" s="292"/>
      <c r="TQW85" s="292"/>
      <c r="TQX85" s="292"/>
      <c r="TQY85" s="292"/>
      <c r="TQZ85" s="292"/>
      <c r="TRA85" s="292"/>
      <c r="TRB85" s="292"/>
      <c r="TRC85" s="292"/>
      <c r="TRD85" s="292"/>
      <c r="TRE85" s="292"/>
      <c r="TRF85" s="292"/>
      <c r="TRG85" s="292"/>
      <c r="TRH85" s="292"/>
      <c r="TRI85" s="292"/>
      <c r="TRJ85" s="292"/>
      <c r="TRK85" s="292"/>
      <c r="TRL85" s="292"/>
      <c r="TRM85" s="292"/>
      <c r="TRN85" s="292"/>
      <c r="TRO85" s="292"/>
      <c r="TRP85" s="292"/>
      <c r="TRQ85" s="292"/>
      <c r="TRR85" s="292"/>
      <c r="TRS85" s="292"/>
      <c r="TRT85" s="292"/>
      <c r="TRU85" s="292"/>
      <c r="TRV85" s="292"/>
      <c r="TRW85" s="292"/>
      <c r="TRX85" s="292"/>
      <c r="TRY85" s="292"/>
      <c r="TRZ85" s="292"/>
      <c r="TSA85" s="292"/>
      <c r="TSB85" s="292"/>
      <c r="TSC85" s="292"/>
      <c r="TSD85" s="292"/>
      <c r="TSE85" s="292"/>
      <c r="TSF85" s="292"/>
      <c r="TSG85" s="292"/>
      <c r="TSH85" s="292"/>
      <c r="TSI85" s="292"/>
      <c r="TSJ85" s="292"/>
      <c r="TSK85" s="292"/>
      <c r="TSL85" s="292"/>
      <c r="TSM85" s="292"/>
      <c r="TSN85" s="292"/>
      <c r="TSO85" s="292"/>
      <c r="TSP85" s="292"/>
      <c r="TSQ85" s="292"/>
      <c r="TSR85" s="292"/>
      <c r="TSS85" s="292"/>
      <c r="TST85" s="292"/>
      <c r="TSU85" s="292"/>
      <c r="TSV85" s="292"/>
      <c r="TSW85" s="292"/>
      <c r="TSX85" s="292"/>
      <c r="TSY85" s="292"/>
      <c r="TSZ85" s="292"/>
      <c r="TTA85" s="292"/>
      <c r="TTB85" s="292"/>
      <c r="TTC85" s="292"/>
      <c r="TTD85" s="292"/>
      <c r="TTE85" s="292"/>
      <c r="TTF85" s="292"/>
      <c r="TTG85" s="292"/>
      <c r="TTH85" s="292"/>
      <c r="TTI85" s="292"/>
      <c r="TTJ85" s="292"/>
      <c r="TTK85" s="292"/>
      <c r="TTL85" s="292"/>
      <c r="TTM85" s="292"/>
      <c r="TTN85" s="292"/>
      <c r="TTO85" s="292"/>
      <c r="TTP85" s="292"/>
      <c r="TTQ85" s="292"/>
      <c r="TTR85" s="292"/>
      <c r="TTS85" s="292"/>
      <c r="TTT85" s="292"/>
      <c r="TTU85" s="292"/>
      <c r="TTV85" s="292"/>
      <c r="TTW85" s="292"/>
      <c r="TTX85" s="292"/>
      <c r="TTY85" s="292"/>
      <c r="TTZ85" s="292"/>
      <c r="TUA85" s="292"/>
      <c r="TUB85" s="292"/>
      <c r="TUC85" s="292"/>
      <c r="TUD85" s="292"/>
      <c r="TUE85" s="292"/>
      <c r="TUF85" s="292"/>
      <c r="TUG85" s="292"/>
      <c r="TUH85" s="292"/>
      <c r="TUI85" s="292"/>
      <c r="TUJ85" s="292"/>
      <c r="TUK85" s="292"/>
      <c r="TUL85" s="292"/>
      <c r="TUM85" s="292"/>
      <c r="TUN85" s="292"/>
      <c r="TUO85" s="292"/>
      <c r="TUP85" s="292"/>
      <c r="TUQ85" s="292"/>
      <c r="TUR85" s="292"/>
      <c r="TUS85" s="292"/>
      <c r="TUT85" s="292"/>
      <c r="TUU85" s="292"/>
      <c r="TUV85" s="292"/>
      <c r="TUW85" s="292"/>
      <c r="TUX85" s="292"/>
      <c r="TUY85" s="292"/>
      <c r="TUZ85" s="292"/>
      <c r="TVA85" s="292"/>
      <c r="TVB85" s="292"/>
      <c r="TVC85" s="292"/>
      <c r="TVD85" s="292"/>
      <c r="TVE85" s="292"/>
      <c r="TVF85" s="292"/>
      <c r="TVG85" s="292"/>
      <c r="TVH85" s="292"/>
      <c r="TVI85" s="292"/>
      <c r="TVJ85" s="292"/>
      <c r="TVK85" s="292"/>
      <c r="TVL85" s="292"/>
      <c r="TVM85" s="292"/>
      <c r="TVN85" s="292"/>
      <c r="TVO85" s="292"/>
      <c r="TVP85" s="292"/>
      <c r="TVQ85" s="292"/>
      <c r="TVR85" s="292"/>
      <c r="TVS85" s="292"/>
      <c r="TVT85" s="292"/>
      <c r="TVU85" s="292"/>
      <c r="TVV85" s="292"/>
      <c r="TVW85" s="292"/>
      <c r="TVX85" s="292"/>
      <c r="TVY85" s="292"/>
      <c r="TVZ85" s="292"/>
      <c r="TWA85" s="292"/>
      <c r="TWB85" s="292"/>
      <c r="TWC85" s="292"/>
      <c r="TWD85" s="292"/>
      <c r="TWE85" s="292"/>
      <c r="TWF85" s="292"/>
      <c r="TWG85" s="292"/>
      <c r="TWH85" s="292"/>
      <c r="TWI85" s="292"/>
      <c r="TWJ85" s="292"/>
      <c r="TWK85" s="292"/>
      <c r="TWL85" s="292"/>
      <c r="TWM85" s="292"/>
      <c r="TWN85" s="292"/>
      <c r="TWO85" s="292"/>
      <c r="TWP85" s="292"/>
      <c r="TWQ85" s="292"/>
      <c r="TWR85" s="292"/>
      <c r="TWS85" s="292"/>
      <c r="TWT85" s="292"/>
      <c r="TWU85" s="292"/>
      <c r="TWV85" s="292"/>
      <c r="TWW85" s="292"/>
      <c r="TWX85" s="292"/>
      <c r="TWY85" s="292"/>
      <c r="TWZ85" s="292"/>
      <c r="TXA85" s="292"/>
      <c r="TXB85" s="292"/>
      <c r="TXC85" s="292"/>
      <c r="TXD85" s="292"/>
      <c r="TXE85" s="292"/>
      <c r="TXF85" s="292"/>
      <c r="TXG85" s="292"/>
      <c r="TXH85" s="292"/>
      <c r="TXI85" s="292"/>
      <c r="TXJ85" s="292"/>
      <c r="TXK85" s="292"/>
      <c r="TXL85" s="292"/>
      <c r="TXM85" s="292"/>
      <c r="TXN85" s="292"/>
      <c r="TXO85" s="292"/>
      <c r="TXP85" s="292"/>
      <c r="TXQ85" s="292"/>
      <c r="TXR85" s="292"/>
      <c r="TXS85" s="292"/>
      <c r="TXT85" s="292"/>
      <c r="TXU85" s="292"/>
      <c r="TXV85" s="292"/>
      <c r="TXW85" s="292"/>
      <c r="TXX85" s="292"/>
      <c r="TXY85" s="292"/>
      <c r="TXZ85" s="292"/>
      <c r="TYA85" s="292"/>
      <c r="TYB85" s="292"/>
      <c r="TYC85" s="292"/>
      <c r="TYD85" s="292"/>
      <c r="TYE85" s="292"/>
      <c r="TYF85" s="292"/>
      <c r="TYG85" s="292"/>
      <c r="TYH85" s="292"/>
      <c r="TYI85" s="292"/>
      <c r="TYJ85" s="292"/>
      <c r="TYK85" s="292"/>
      <c r="TYL85" s="292"/>
      <c r="TYM85" s="292"/>
      <c r="TYN85" s="292"/>
      <c r="TYO85" s="292"/>
      <c r="TYP85" s="292"/>
      <c r="TYQ85" s="292"/>
      <c r="TYR85" s="292"/>
      <c r="TYS85" s="292"/>
      <c r="TYT85" s="292"/>
      <c r="TYU85" s="292"/>
      <c r="TYV85" s="292"/>
      <c r="TYW85" s="292"/>
      <c r="TYX85" s="292"/>
      <c r="TYY85" s="292"/>
      <c r="TYZ85" s="292"/>
      <c r="TZA85" s="292"/>
      <c r="TZB85" s="292"/>
      <c r="TZC85" s="292"/>
      <c r="TZD85" s="292"/>
      <c r="TZE85" s="292"/>
      <c r="TZF85" s="292"/>
      <c r="TZG85" s="292"/>
      <c r="TZH85" s="292"/>
      <c r="TZI85" s="292"/>
      <c r="TZJ85" s="292"/>
      <c r="TZK85" s="292"/>
      <c r="TZL85" s="292"/>
      <c r="TZM85" s="292"/>
      <c r="TZN85" s="292"/>
      <c r="TZO85" s="292"/>
      <c r="TZP85" s="292"/>
      <c r="TZQ85" s="292"/>
      <c r="TZR85" s="292"/>
      <c r="TZS85" s="292"/>
      <c r="TZT85" s="292"/>
      <c r="TZU85" s="292"/>
      <c r="TZV85" s="292"/>
      <c r="TZW85" s="292"/>
      <c r="TZX85" s="292"/>
      <c r="TZY85" s="292"/>
      <c r="TZZ85" s="292"/>
      <c r="UAA85" s="292"/>
      <c r="UAB85" s="292"/>
      <c r="UAC85" s="292"/>
      <c r="UAD85" s="292"/>
      <c r="UAE85" s="292"/>
      <c r="UAF85" s="292"/>
      <c r="UAG85" s="292"/>
      <c r="UAH85" s="292"/>
      <c r="UAI85" s="292"/>
      <c r="UAJ85" s="292"/>
      <c r="UAK85" s="292"/>
      <c r="UAL85" s="292"/>
      <c r="UAM85" s="292"/>
      <c r="UAN85" s="292"/>
      <c r="UAO85" s="292"/>
      <c r="UAP85" s="292"/>
      <c r="UAQ85" s="292"/>
      <c r="UAR85" s="292"/>
      <c r="UAS85" s="292"/>
      <c r="UAT85" s="292"/>
      <c r="UAU85" s="292"/>
      <c r="UAV85" s="292"/>
      <c r="UAW85" s="292"/>
      <c r="UAX85" s="292"/>
      <c r="UAY85" s="292"/>
      <c r="UAZ85" s="292"/>
      <c r="UBA85" s="292"/>
      <c r="UBB85" s="292"/>
      <c r="UBC85" s="292"/>
      <c r="UBD85" s="292"/>
      <c r="UBE85" s="292"/>
      <c r="UBF85" s="292"/>
      <c r="UBG85" s="292"/>
      <c r="UBH85" s="292"/>
      <c r="UBI85" s="292"/>
      <c r="UBJ85" s="292"/>
      <c r="UBK85" s="292"/>
      <c r="UBL85" s="292"/>
      <c r="UBM85" s="292"/>
      <c r="UBN85" s="292"/>
      <c r="UBO85" s="292"/>
      <c r="UBP85" s="292"/>
      <c r="UBQ85" s="292"/>
      <c r="UBR85" s="292"/>
      <c r="UBS85" s="292"/>
      <c r="UBT85" s="292"/>
      <c r="UBU85" s="292"/>
      <c r="UBV85" s="292"/>
      <c r="UBW85" s="292"/>
      <c r="UBX85" s="292"/>
      <c r="UBY85" s="292"/>
      <c r="UBZ85" s="292"/>
      <c r="UCA85" s="292"/>
      <c r="UCB85" s="292"/>
      <c r="UCC85" s="292"/>
      <c r="UCD85" s="292"/>
      <c r="UCE85" s="292"/>
      <c r="UCF85" s="292"/>
      <c r="UCG85" s="292"/>
      <c r="UCH85" s="292"/>
      <c r="UCI85" s="292"/>
      <c r="UCJ85" s="292"/>
      <c r="UCK85" s="292"/>
      <c r="UCL85" s="292"/>
      <c r="UCM85" s="292"/>
      <c r="UCN85" s="292"/>
      <c r="UCO85" s="292"/>
      <c r="UCP85" s="292"/>
      <c r="UCQ85" s="292"/>
      <c r="UCR85" s="292"/>
      <c r="UCS85" s="292"/>
      <c r="UCT85" s="292"/>
      <c r="UCU85" s="292"/>
      <c r="UCV85" s="292"/>
      <c r="UCW85" s="292"/>
      <c r="UCX85" s="292"/>
      <c r="UCY85" s="292"/>
      <c r="UCZ85" s="292"/>
      <c r="UDA85" s="292"/>
      <c r="UDB85" s="292"/>
      <c r="UDC85" s="292"/>
      <c r="UDD85" s="292"/>
      <c r="UDE85" s="292"/>
      <c r="UDF85" s="292"/>
      <c r="UDG85" s="292"/>
      <c r="UDH85" s="292"/>
      <c r="UDI85" s="292"/>
      <c r="UDJ85" s="292"/>
      <c r="UDK85" s="292"/>
      <c r="UDL85" s="292"/>
      <c r="UDM85" s="292"/>
      <c r="UDN85" s="292"/>
      <c r="UDO85" s="292"/>
      <c r="UDP85" s="292"/>
      <c r="UDQ85" s="292"/>
      <c r="UDR85" s="292"/>
      <c r="UDS85" s="292"/>
      <c r="UDT85" s="292"/>
      <c r="UDU85" s="292"/>
      <c r="UDV85" s="292"/>
      <c r="UDW85" s="292"/>
      <c r="UDX85" s="292"/>
      <c r="UDY85" s="292"/>
      <c r="UDZ85" s="292"/>
      <c r="UEA85" s="292"/>
      <c r="UEB85" s="292"/>
      <c r="UEC85" s="292"/>
      <c r="UED85" s="292"/>
      <c r="UEE85" s="292"/>
      <c r="UEF85" s="292"/>
      <c r="UEG85" s="292"/>
      <c r="UEH85" s="292"/>
      <c r="UEI85" s="292"/>
      <c r="UEJ85" s="292"/>
      <c r="UEK85" s="292"/>
      <c r="UEL85" s="292"/>
      <c r="UEM85" s="292"/>
      <c r="UEN85" s="292"/>
      <c r="UEO85" s="292"/>
      <c r="UEP85" s="292"/>
      <c r="UEQ85" s="292"/>
      <c r="UER85" s="292"/>
      <c r="UES85" s="292"/>
      <c r="UET85" s="292"/>
      <c r="UEU85" s="292"/>
      <c r="UEV85" s="292"/>
      <c r="UEW85" s="292"/>
      <c r="UEX85" s="292"/>
      <c r="UEY85" s="292"/>
      <c r="UEZ85" s="292"/>
      <c r="UFA85" s="292"/>
      <c r="UFB85" s="292"/>
      <c r="UFC85" s="292"/>
      <c r="UFD85" s="292"/>
      <c r="UFE85" s="292"/>
      <c r="UFF85" s="292"/>
      <c r="UFG85" s="292"/>
      <c r="UFH85" s="292"/>
      <c r="UFI85" s="292"/>
      <c r="UFJ85" s="292"/>
      <c r="UFK85" s="292"/>
      <c r="UFL85" s="292"/>
      <c r="UFM85" s="292"/>
      <c r="UFN85" s="292"/>
      <c r="UFO85" s="292"/>
      <c r="UFP85" s="292"/>
      <c r="UFQ85" s="292"/>
      <c r="UFR85" s="292"/>
      <c r="UFS85" s="292"/>
      <c r="UFT85" s="292"/>
      <c r="UFU85" s="292"/>
      <c r="UFV85" s="292"/>
      <c r="UFW85" s="292"/>
      <c r="UFX85" s="292"/>
      <c r="UFY85" s="292"/>
      <c r="UFZ85" s="292"/>
      <c r="UGA85" s="292"/>
      <c r="UGB85" s="292"/>
      <c r="UGC85" s="292"/>
      <c r="UGD85" s="292"/>
      <c r="UGE85" s="292"/>
      <c r="UGF85" s="292"/>
      <c r="UGG85" s="292"/>
      <c r="UGH85" s="292"/>
      <c r="UGI85" s="292"/>
      <c r="UGJ85" s="292"/>
      <c r="UGK85" s="292"/>
      <c r="UGL85" s="292"/>
      <c r="UGM85" s="292"/>
      <c r="UGN85" s="292"/>
      <c r="UGO85" s="292"/>
      <c r="UGP85" s="292"/>
      <c r="UGQ85" s="292"/>
      <c r="UGR85" s="292"/>
      <c r="UGS85" s="292"/>
      <c r="UGT85" s="292"/>
      <c r="UGU85" s="292"/>
      <c r="UGV85" s="292"/>
      <c r="UGW85" s="292"/>
      <c r="UGX85" s="292"/>
      <c r="UGY85" s="292"/>
      <c r="UGZ85" s="292"/>
      <c r="UHA85" s="292"/>
      <c r="UHB85" s="292"/>
      <c r="UHC85" s="292"/>
      <c r="UHD85" s="292"/>
      <c r="UHE85" s="292"/>
      <c r="UHF85" s="292"/>
      <c r="UHG85" s="292"/>
      <c r="UHH85" s="292"/>
      <c r="UHI85" s="292"/>
      <c r="UHJ85" s="292"/>
      <c r="UHK85" s="292"/>
      <c r="UHL85" s="292"/>
      <c r="UHM85" s="292"/>
      <c r="UHN85" s="292"/>
      <c r="UHO85" s="292"/>
      <c r="UHP85" s="292"/>
      <c r="UHQ85" s="292"/>
      <c r="UHR85" s="292"/>
      <c r="UHS85" s="292"/>
      <c r="UHT85" s="292"/>
      <c r="UHU85" s="292"/>
      <c r="UHV85" s="292"/>
      <c r="UHW85" s="292"/>
      <c r="UHX85" s="292"/>
      <c r="UHY85" s="292"/>
      <c r="UHZ85" s="292"/>
      <c r="UIA85" s="292"/>
      <c r="UIB85" s="292"/>
      <c r="UIC85" s="292"/>
      <c r="UID85" s="292"/>
      <c r="UIE85" s="292"/>
      <c r="UIF85" s="292"/>
      <c r="UIG85" s="292"/>
      <c r="UIH85" s="292"/>
      <c r="UII85" s="292"/>
      <c r="UIJ85" s="292"/>
      <c r="UIK85" s="292"/>
      <c r="UIL85" s="292"/>
      <c r="UIM85" s="292"/>
      <c r="UIN85" s="292"/>
      <c r="UIO85" s="292"/>
      <c r="UIP85" s="292"/>
      <c r="UIQ85" s="292"/>
      <c r="UIR85" s="292"/>
      <c r="UIS85" s="292"/>
      <c r="UIT85" s="292"/>
      <c r="UIU85" s="292"/>
      <c r="UIV85" s="292"/>
      <c r="UIW85" s="292"/>
      <c r="UIX85" s="292"/>
      <c r="UIY85" s="292"/>
      <c r="UIZ85" s="292"/>
      <c r="UJA85" s="292"/>
      <c r="UJB85" s="292"/>
      <c r="UJC85" s="292"/>
      <c r="UJD85" s="292"/>
      <c r="UJE85" s="292"/>
      <c r="UJF85" s="292"/>
      <c r="UJG85" s="292"/>
      <c r="UJH85" s="292"/>
      <c r="UJI85" s="292"/>
      <c r="UJJ85" s="292"/>
      <c r="UJK85" s="292"/>
      <c r="UJL85" s="292"/>
      <c r="UJM85" s="292"/>
      <c r="UJN85" s="292"/>
      <c r="UJO85" s="292"/>
      <c r="UJP85" s="292"/>
      <c r="UJQ85" s="292"/>
      <c r="UJR85" s="292"/>
      <c r="UJS85" s="292"/>
      <c r="UJT85" s="292"/>
      <c r="UJU85" s="292"/>
      <c r="UJV85" s="292"/>
      <c r="UJW85" s="292"/>
      <c r="UJX85" s="292"/>
      <c r="UJY85" s="292"/>
      <c r="UJZ85" s="292"/>
      <c r="UKA85" s="292"/>
      <c r="UKB85" s="292"/>
      <c r="UKC85" s="292"/>
      <c r="UKD85" s="292"/>
      <c r="UKE85" s="292"/>
      <c r="UKF85" s="292"/>
      <c r="UKG85" s="292"/>
      <c r="UKH85" s="292"/>
      <c r="UKI85" s="292"/>
      <c r="UKJ85" s="292"/>
      <c r="UKK85" s="292"/>
      <c r="UKL85" s="292"/>
      <c r="UKM85" s="292"/>
      <c r="UKN85" s="292"/>
      <c r="UKO85" s="292"/>
      <c r="UKP85" s="292"/>
      <c r="UKQ85" s="292"/>
      <c r="UKR85" s="292"/>
      <c r="UKS85" s="292"/>
      <c r="UKT85" s="292"/>
      <c r="UKU85" s="292"/>
      <c r="UKV85" s="292"/>
      <c r="UKW85" s="292"/>
      <c r="UKX85" s="292"/>
      <c r="UKY85" s="292"/>
      <c r="UKZ85" s="292"/>
      <c r="ULA85" s="292"/>
      <c r="ULB85" s="292"/>
      <c r="ULC85" s="292"/>
      <c r="ULD85" s="292"/>
      <c r="ULE85" s="292"/>
      <c r="ULF85" s="292"/>
      <c r="ULG85" s="292"/>
      <c r="ULH85" s="292"/>
      <c r="ULI85" s="292"/>
      <c r="ULJ85" s="292"/>
      <c r="ULK85" s="292"/>
      <c r="ULL85" s="292"/>
      <c r="ULM85" s="292"/>
      <c r="ULN85" s="292"/>
      <c r="ULO85" s="292"/>
      <c r="ULP85" s="292"/>
      <c r="ULQ85" s="292"/>
      <c r="ULR85" s="292"/>
      <c r="ULS85" s="292"/>
      <c r="ULT85" s="292"/>
      <c r="ULU85" s="292"/>
      <c r="ULV85" s="292"/>
      <c r="ULW85" s="292"/>
      <c r="ULX85" s="292"/>
      <c r="ULY85" s="292"/>
      <c r="ULZ85" s="292"/>
      <c r="UMA85" s="292"/>
      <c r="UMB85" s="292"/>
      <c r="UMC85" s="292"/>
      <c r="UMD85" s="292"/>
      <c r="UME85" s="292"/>
      <c r="UMF85" s="292"/>
      <c r="UMG85" s="292"/>
      <c r="UMH85" s="292"/>
      <c r="UMI85" s="292"/>
      <c r="UMJ85" s="292"/>
      <c r="UMK85" s="292"/>
      <c r="UML85" s="292"/>
      <c r="UMM85" s="292"/>
      <c r="UMN85" s="292"/>
      <c r="UMO85" s="292"/>
      <c r="UMP85" s="292"/>
      <c r="UMQ85" s="292"/>
      <c r="UMR85" s="292"/>
      <c r="UMS85" s="292"/>
      <c r="UMT85" s="292"/>
      <c r="UMU85" s="292"/>
      <c r="UMV85" s="292"/>
      <c r="UMW85" s="292"/>
      <c r="UMX85" s="292"/>
      <c r="UMY85" s="292"/>
      <c r="UMZ85" s="292"/>
      <c r="UNA85" s="292"/>
      <c r="UNB85" s="292"/>
      <c r="UNC85" s="292"/>
      <c r="UND85" s="292"/>
      <c r="UNE85" s="292"/>
      <c r="UNF85" s="292"/>
      <c r="UNG85" s="292"/>
      <c r="UNH85" s="292"/>
      <c r="UNI85" s="292"/>
      <c r="UNJ85" s="292"/>
      <c r="UNK85" s="292"/>
      <c r="UNL85" s="292"/>
      <c r="UNM85" s="292"/>
      <c r="UNN85" s="292"/>
      <c r="UNO85" s="292"/>
      <c r="UNP85" s="292"/>
      <c r="UNQ85" s="292"/>
      <c r="UNR85" s="292"/>
      <c r="UNS85" s="292"/>
      <c r="UNT85" s="292"/>
      <c r="UNU85" s="292"/>
      <c r="UNV85" s="292"/>
      <c r="UNW85" s="292"/>
      <c r="UNX85" s="292"/>
      <c r="UNY85" s="292"/>
      <c r="UNZ85" s="292"/>
      <c r="UOA85" s="292"/>
      <c r="UOB85" s="292"/>
      <c r="UOC85" s="292"/>
      <c r="UOD85" s="292"/>
      <c r="UOE85" s="292"/>
      <c r="UOF85" s="292"/>
      <c r="UOG85" s="292"/>
      <c r="UOH85" s="292"/>
      <c r="UOI85" s="292"/>
      <c r="UOJ85" s="292"/>
      <c r="UOK85" s="292"/>
      <c r="UOL85" s="292"/>
      <c r="UOM85" s="292"/>
      <c r="UON85" s="292"/>
      <c r="UOO85" s="292"/>
      <c r="UOP85" s="292"/>
      <c r="UOQ85" s="292"/>
      <c r="UOR85" s="292"/>
      <c r="UOS85" s="292"/>
      <c r="UOT85" s="292"/>
      <c r="UOU85" s="292"/>
      <c r="UOV85" s="292"/>
      <c r="UOW85" s="292"/>
      <c r="UOX85" s="292"/>
      <c r="UOY85" s="292"/>
      <c r="UOZ85" s="292"/>
      <c r="UPA85" s="292"/>
      <c r="UPB85" s="292"/>
      <c r="UPC85" s="292"/>
      <c r="UPD85" s="292"/>
      <c r="UPE85" s="292"/>
      <c r="UPF85" s="292"/>
      <c r="UPG85" s="292"/>
      <c r="UPH85" s="292"/>
      <c r="UPI85" s="292"/>
      <c r="UPJ85" s="292"/>
      <c r="UPK85" s="292"/>
      <c r="UPL85" s="292"/>
      <c r="UPM85" s="292"/>
      <c r="UPN85" s="292"/>
      <c r="UPO85" s="292"/>
      <c r="UPP85" s="292"/>
      <c r="UPQ85" s="292"/>
      <c r="UPR85" s="292"/>
      <c r="UPS85" s="292"/>
      <c r="UPT85" s="292"/>
      <c r="UPU85" s="292"/>
      <c r="UPV85" s="292"/>
      <c r="UPW85" s="292"/>
      <c r="UPX85" s="292"/>
      <c r="UPY85" s="292"/>
      <c r="UPZ85" s="292"/>
      <c r="UQA85" s="292"/>
      <c r="UQB85" s="292"/>
      <c r="UQC85" s="292"/>
      <c r="UQD85" s="292"/>
      <c r="UQE85" s="292"/>
      <c r="UQF85" s="292"/>
      <c r="UQG85" s="292"/>
      <c r="UQH85" s="292"/>
      <c r="UQI85" s="292"/>
      <c r="UQJ85" s="292"/>
      <c r="UQK85" s="292"/>
      <c r="UQL85" s="292"/>
      <c r="UQM85" s="292"/>
      <c r="UQN85" s="292"/>
      <c r="UQO85" s="292"/>
      <c r="UQP85" s="292"/>
      <c r="UQQ85" s="292"/>
      <c r="UQR85" s="292"/>
      <c r="UQS85" s="292"/>
      <c r="UQT85" s="292"/>
      <c r="UQU85" s="292"/>
      <c r="UQV85" s="292"/>
      <c r="UQW85" s="292"/>
      <c r="UQX85" s="292"/>
      <c r="UQY85" s="292"/>
      <c r="UQZ85" s="292"/>
      <c r="URA85" s="292"/>
      <c r="URB85" s="292"/>
      <c r="URC85" s="292"/>
      <c r="URD85" s="292"/>
      <c r="URE85" s="292"/>
      <c r="URF85" s="292"/>
      <c r="URG85" s="292"/>
      <c r="URH85" s="292"/>
      <c r="URI85" s="292"/>
      <c r="URJ85" s="292"/>
      <c r="URK85" s="292"/>
      <c r="URL85" s="292"/>
      <c r="URM85" s="292"/>
      <c r="URN85" s="292"/>
      <c r="URO85" s="292"/>
      <c r="URP85" s="292"/>
      <c r="URQ85" s="292"/>
      <c r="URR85" s="292"/>
      <c r="URS85" s="292"/>
      <c r="URT85" s="292"/>
      <c r="URU85" s="292"/>
      <c r="URV85" s="292"/>
      <c r="URW85" s="292"/>
      <c r="URX85" s="292"/>
      <c r="URY85" s="292"/>
      <c r="URZ85" s="292"/>
      <c r="USA85" s="292"/>
      <c r="USB85" s="292"/>
      <c r="USC85" s="292"/>
      <c r="USD85" s="292"/>
      <c r="USE85" s="292"/>
      <c r="USF85" s="292"/>
      <c r="USG85" s="292"/>
      <c r="USH85" s="292"/>
      <c r="USI85" s="292"/>
      <c r="USJ85" s="292"/>
      <c r="USK85" s="292"/>
      <c r="USL85" s="292"/>
      <c r="USM85" s="292"/>
      <c r="USN85" s="292"/>
      <c r="USO85" s="292"/>
      <c r="USP85" s="292"/>
      <c r="USQ85" s="292"/>
      <c r="USR85" s="292"/>
      <c r="USS85" s="292"/>
      <c r="UST85" s="292"/>
      <c r="USU85" s="292"/>
      <c r="USV85" s="292"/>
      <c r="USW85" s="292"/>
      <c r="USX85" s="292"/>
      <c r="USY85" s="292"/>
      <c r="USZ85" s="292"/>
      <c r="UTA85" s="292"/>
      <c r="UTB85" s="292"/>
      <c r="UTC85" s="292"/>
      <c r="UTD85" s="292"/>
      <c r="UTE85" s="292"/>
      <c r="UTF85" s="292"/>
      <c r="UTG85" s="292"/>
      <c r="UTH85" s="292"/>
      <c r="UTI85" s="292"/>
      <c r="UTJ85" s="292"/>
      <c r="UTK85" s="292"/>
      <c r="UTL85" s="292"/>
      <c r="UTM85" s="292"/>
      <c r="UTN85" s="292"/>
      <c r="UTO85" s="292"/>
      <c r="UTP85" s="292"/>
      <c r="UTQ85" s="292"/>
      <c r="UTR85" s="292"/>
      <c r="UTS85" s="292"/>
      <c r="UTT85" s="292"/>
      <c r="UTU85" s="292"/>
      <c r="UTV85" s="292"/>
      <c r="UTW85" s="292"/>
      <c r="UTX85" s="292"/>
      <c r="UTY85" s="292"/>
      <c r="UTZ85" s="292"/>
      <c r="UUA85" s="292"/>
      <c r="UUB85" s="292"/>
      <c r="UUC85" s="292"/>
      <c r="UUD85" s="292"/>
      <c r="UUE85" s="292"/>
      <c r="UUF85" s="292"/>
      <c r="UUG85" s="292"/>
      <c r="UUH85" s="292"/>
      <c r="UUI85" s="292"/>
      <c r="UUJ85" s="292"/>
      <c r="UUK85" s="292"/>
      <c r="UUL85" s="292"/>
      <c r="UUM85" s="292"/>
      <c r="UUN85" s="292"/>
      <c r="UUO85" s="292"/>
      <c r="UUP85" s="292"/>
      <c r="UUQ85" s="292"/>
      <c r="UUR85" s="292"/>
      <c r="UUS85" s="292"/>
      <c r="UUT85" s="292"/>
      <c r="UUU85" s="292"/>
      <c r="UUV85" s="292"/>
      <c r="UUW85" s="292"/>
      <c r="UUX85" s="292"/>
      <c r="UUY85" s="292"/>
      <c r="UUZ85" s="292"/>
      <c r="UVA85" s="292"/>
      <c r="UVB85" s="292"/>
      <c r="UVC85" s="292"/>
      <c r="UVD85" s="292"/>
      <c r="UVE85" s="292"/>
      <c r="UVF85" s="292"/>
      <c r="UVG85" s="292"/>
      <c r="UVH85" s="292"/>
      <c r="UVI85" s="292"/>
      <c r="UVJ85" s="292"/>
      <c r="UVK85" s="292"/>
      <c r="UVL85" s="292"/>
      <c r="UVM85" s="292"/>
      <c r="UVN85" s="292"/>
      <c r="UVO85" s="292"/>
      <c r="UVP85" s="292"/>
      <c r="UVQ85" s="292"/>
      <c r="UVR85" s="292"/>
      <c r="UVS85" s="292"/>
      <c r="UVT85" s="292"/>
      <c r="UVU85" s="292"/>
      <c r="UVV85" s="292"/>
      <c r="UVW85" s="292"/>
      <c r="UVX85" s="292"/>
      <c r="UVY85" s="292"/>
      <c r="UVZ85" s="292"/>
      <c r="UWA85" s="292"/>
      <c r="UWB85" s="292"/>
      <c r="UWC85" s="292"/>
      <c r="UWD85" s="292"/>
      <c r="UWE85" s="292"/>
      <c r="UWF85" s="292"/>
      <c r="UWG85" s="292"/>
      <c r="UWH85" s="292"/>
      <c r="UWI85" s="292"/>
      <c r="UWJ85" s="292"/>
      <c r="UWK85" s="292"/>
      <c r="UWL85" s="292"/>
      <c r="UWM85" s="292"/>
      <c r="UWN85" s="292"/>
      <c r="UWO85" s="292"/>
      <c r="UWP85" s="292"/>
      <c r="UWQ85" s="292"/>
      <c r="UWR85" s="292"/>
      <c r="UWS85" s="292"/>
      <c r="UWT85" s="292"/>
      <c r="UWU85" s="292"/>
      <c r="UWV85" s="292"/>
      <c r="UWW85" s="292"/>
      <c r="UWX85" s="292"/>
      <c r="UWY85" s="292"/>
      <c r="UWZ85" s="292"/>
      <c r="UXA85" s="292"/>
      <c r="UXB85" s="292"/>
      <c r="UXC85" s="292"/>
      <c r="UXD85" s="292"/>
      <c r="UXE85" s="292"/>
      <c r="UXF85" s="292"/>
      <c r="UXG85" s="292"/>
      <c r="UXH85" s="292"/>
      <c r="UXI85" s="292"/>
      <c r="UXJ85" s="292"/>
      <c r="UXK85" s="292"/>
      <c r="UXL85" s="292"/>
      <c r="UXM85" s="292"/>
      <c r="UXN85" s="292"/>
      <c r="UXO85" s="292"/>
      <c r="UXP85" s="292"/>
      <c r="UXQ85" s="292"/>
      <c r="UXR85" s="292"/>
      <c r="UXS85" s="292"/>
      <c r="UXT85" s="292"/>
      <c r="UXU85" s="292"/>
      <c r="UXV85" s="292"/>
      <c r="UXW85" s="292"/>
      <c r="UXX85" s="292"/>
      <c r="UXY85" s="292"/>
      <c r="UXZ85" s="292"/>
      <c r="UYA85" s="292"/>
      <c r="UYB85" s="292"/>
      <c r="UYC85" s="292"/>
      <c r="UYD85" s="292"/>
      <c r="UYE85" s="292"/>
      <c r="UYF85" s="292"/>
      <c r="UYG85" s="292"/>
      <c r="UYH85" s="292"/>
      <c r="UYI85" s="292"/>
      <c r="UYJ85" s="292"/>
      <c r="UYK85" s="292"/>
      <c r="UYL85" s="292"/>
      <c r="UYM85" s="292"/>
      <c r="UYN85" s="292"/>
      <c r="UYO85" s="292"/>
      <c r="UYP85" s="292"/>
      <c r="UYQ85" s="292"/>
      <c r="UYR85" s="292"/>
      <c r="UYS85" s="292"/>
      <c r="UYT85" s="292"/>
      <c r="UYU85" s="292"/>
      <c r="UYV85" s="292"/>
      <c r="UYW85" s="292"/>
      <c r="UYX85" s="292"/>
      <c r="UYY85" s="292"/>
      <c r="UYZ85" s="292"/>
      <c r="UZA85" s="292"/>
      <c r="UZB85" s="292"/>
      <c r="UZC85" s="292"/>
      <c r="UZD85" s="292"/>
      <c r="UZE85" s="292"/>
      <c r="UZF85" s="292"/>
      <c r="UZG85" s="292"/>
      <c r="UZH85" s="292"/>
      <c r="UZI85" s="292"/>
      <c r="UZJ85" s="292"/>
      <c r="UZK85" s="292"/>
      <c r="UZL85" s="292"/>
      <c r="UZM85" s="292"/>
      <c r="UZN85" s="292"/>
      <c r="UZO85" s="292"/>
      <c r="UZP85" s="292"/>
      <c r="UZQ85" s="292"/>
      <c r="UZR85" s="292"/>
      <c r="UZS85" s="292"/>
      <c r="UZT85" s="292"/>
      <c r="UZU85" s="292"/>
      <c r="UZV85" s="292"/>
      <c r="UZW85" s="292"/>
      <c r="UZX85" s="292"/>
      <c r="UZY85" s="292"/>
      <c r="UZZ85" s="292"/>
      <c r="VAA85" s="292"/>
      <c r="VAB85" s="292"/>
      <c r="VAC85" s="292"/>
      <c r="VAD85" s="292"/>
      <c r="VAE85" s="292"/>
      <c r="VAF85" s="292"/>
      <c r="VAG85" s="292"/>
      <c r="VAH85" s="292"/>
      <c r="VAI85" s="292"/>
      <c r="VAJ85" s="292"/>
      <c r="VAK85" s="292"/>
      <c r="VAL85" s="292"/>
      <c r="VAM85" s="292"/>
      <c r="VAN85" s="292"/>
      <c r="VAO85" s="292"/>
      <c r="VAP85" s="292"/>
      <c r="VAQ85" s="292"/>
      <c r="VAR85" s="292"/>
      <c r="VAS85" s="292"/>
      <c r="VAT85" s="292"/>
      <c r="VAU85" s="292"/>
      <c r="VAV85" s="292"/>
      <c r="VAW85" s="292"/>
      <c r="VAX85" s="292"/>
      <c r="VAY85" s="292"/>
      <c r="VAZ85" s="292"/>
      <c r="VBA85" s="292"/>
      <c r="VBB85" s="292"/>
      <c r="VBC85" s="292"/>
      <c r="VBD85" s="292"/>
      <c r="VBE85" s="292"/>
      <c r="VBF85" s="292"/>
      <c r="VBG85" s="292"/>
      <c r="VBH85" s="292"/>
      <c r="VBI85" s="292"/>
      <c r="VBJ85" s="292"/>
      <c r="VBK85" s="292"/>
      <c r="VBL85" s="292"/>
      <c r="VBM85" s="292"/>
      <c r="VBN85" s="292"/>
      <c r="VBO85" s="292"/>
      <c r="VBP85" s="292"/>
      <c r="VBQ85" s="292"/>
      <c r="VBR85" s="292"/>
      <c r="VBS85" s="292"/>
      <c r="VBT85" s="292"/>
      <c r="VBU85" s="292"/>
      <c r="VBV85" s="292"/>
      <c r="VBW85" s="292"/>
      <c r="VBX85" s="292"/>
      <c r="VBY85" s="292"/>
      <c r="VBZ85" s="292"/>
      <c r="VCA85" s="292"/>
      <c r="VCB85" s="292"/>
      <c r="VCC85" s="292"/>
      <c r="VCD85" s="292"/>
      <c r="VCE85" s="292"/>
      <c r="VCF85" s="292"/>
      <c r="VCG85" s="292"/>
      <c r="VCH85" s="292"/>
      <c r="VCI85" s="292"/>
      <c r="VCJ85" s="292"/>
      <c r="VCK85" s="292"/>
      <c r="VCL85" s="292"/>
      <c r="VCM85" s="292"/>
      <c r="VCN85" s="292"/>
      <c r="VCO85" s="292"/>
      <c r="VCP85" s="292"/>
      <c r="VCQ85" s="292"/>
      <c r="VCR85" s="292"/>
      <c r="VCS85" s="292"/>
      <c r="VCT85" s="292"/>
      <c r="VCU85" s="292"/>
      <c r="VCV85" s="292"/>
      <c r="VCW85" s="292"/>
      <c r="VCX85" s="292"/>
      <c r="VCY85" s="292"/>
      <c r="VCZ85" s="292"/>
      <c r="VDA85" s="292"/>
      <c r="VDB85" s="292"/>
      <c r="VDC85" s="292"/>
      <c r="VDD85" s="292"/>
      <c r="VDE85" s="292"/>
      <c r="VDF85" s="292"/>
      <c r="VDG85" s="292"/>
      <c r="VDH85" s="292"/>
      <c r="VDI85" s="292"/>
      <c r="VDJ85" s="292"/>
      <c r="VDK85" s="292"/>
      <c r="VDL85" s="292"/>
      <c r="VDM85" s="292"/>
      <c r="VDN85" s="292"/>
      <c r="VDO85" s="292"/>
      <c r="VDP85" s="292"/>
      <c r="VDQ85" s="292"/>
      <c r="VDR85" s="292"/>
      <c r="VDS85" s="292"/>
      <c r="VDT85" s="292"/>
      <c r="VDU85" s="292"/>
      <c r="VDV85" s="292"/>
      <c r="VDW85" s="292"/>
      <c r="VDX85" s="292"/>
      <c r="VDY85" s="292"/>
      <c r="VDZ85" s="292"/>
      <c r="VEA85" s="292"/>
      <c r="VEB85" s="292"/>
      <c r="VEC85" s="292"/>
      <c r="VED85" s="292"/>
      <c r="VEE85" s="292"/>
      <c r="VEF85" s="292"/>
      <c r="VEG85" s="292"/>
      <c r="VEH85" s="292"/>
      <c r="VEI85" s="292"/>
      <c r="VEJ85" s="292"/>
      <c r="VEK85" s="292"/>
      <c r="VEL85" s="292"/>
      <c r="VEM85" s="292"/>
      <c r="VEN85" s="292"/>
      <c r="VEO85" s="292"/>
      <c r="VEP85" s="292"/>
      <c r="VEQ85" s="292"/>
      <c r="VER85" s="292"/>
      <c r="VES85" s="292"/>
      <c r="VET85" s="292"/>
      <c r="VEU85" s="292"/>
      <c r="VEV85" s="292"/>
      <c r="VEW85" s="292"/>
      <c r="VEX85" s="292"/>
      <c r="VEY85" s="292"/>
      <c r="VEZ85" s="292"/>
      <c r="VFA85" s="292"/>
      <c r="VFB85" s="292"/>
      <c r="VFC85" s="292"/>
      <c r="VFD85" s="292"/>
      <c r="VFE85" s="292"/>
      <c r="VFF85" s="292"/>
      <c r="VFG85" s="292"/>
      <c r="VFH85" s="292"/>
      <c r="VFI85" s="292"/>
      <c r="VFJ85" s="292"/>
      <c r="VFK85" s="292"/>
      <c r="VFL85" s="292"/>
      <c r="VFM85" s="292"/>
      <c r="VFN85" s="292"/>
      <c r="VFO85" s="292"/>
      <c r="VFP85" s="292"/>
      <c r="VFQ85" s="292"/>
      <c r="VFR85" s="292"/>
      <c r="VFS85" s="292"/>
      <c r="VFT85" s="292"/>
      <c r="VFU85" s="292"/>
      <c r="VFV85" s="292"/>
      <c r="VFW85" s="292"/>
      <c r="VFX85" s="292"/>
      <c r="VFY85" s="292"/>
      <c r="VFZ85" s="292"/>
      <c r="VGA85" s="292"/>
      <c r="VGB85" s="292"/>
      <c r="VGC85" s="292"/>
      <c r="VGD85" s="292"/>
      <c r="VGE85" s="292"/>
      <c r="VGF85" s="292"/>
      <c r="VGG85" s="292"/>
      <c r="VGH85" s="292"/>
      <c r="VGI85" s="292"/>
      <c r="VGJ85" s="292"/>
      <c r="VGK85" s="292"/>
      <c r="VGL85" s="292"/>
      <c r="VGM85" s="292"/>
      <c r="VGN85" s="292"/>
      <c r="VGO85" s="292"/>
      <c r="VGP85" s="292"/>
      <c r="VGQ85" s="292"/>
      <c r="VGR85" s="292"/>
      <c r="VGS85" s="292"/>
      <c r="VGT85" s="292"/>
      <c r="VGU85" s="292"/>
      <c r="VGV85" s="292"/>
      <c r="VGW85" s="292"/>
      <c r="VGX85" s="292"/>
      <c r="VGY85" s="292"/>
      <c r="VGZ85" s="292"/>
      <c r="VHA85" s="292"/>
      <c r="VHB85" s="292"/>
      <c r="VHC85" s="292"/>
      <c r="VHD85" s="292"/>
      <c r="VHE85" s="292"/>
      <c r="VHF85" s="292"/>
      <c r="VHG85" s="292"/>
      <c r="VHH85" s="292"/>
      <c r="VHI85" s="292"/>
      <c r="VHJ85" s="292"/>
      <c r="VHK85" s="292"/>
      <c r="VHL85" s="292"/>
      <c r="VHM85" s="292"/>
      <c r="VHN85" s="292"/>
      <c r="VHO85" s="292"/>
      <c r="VHP85" s="292"/>
      <c r="VHQ85" s="292"/>
      <c r="VHR85" s="292"/>
      <c r="VHS85" s="292"/>
      <c r="VHT85" s="292"/>
      <c r="VHU85" s="292"/>
      <c r="VHV85" s="292"/>
      <c r="VHW85" s="292"/>
      <c r="VHX85" s="292"/>
      <c r="VHY85" s="292"/>
      <c r="VHZ85" s="292"/>
      <c r="VIA85" s="292"/>
      <c r="VIB85" s="292"/>
      <c r="VIC85" s="292"/>
      <c r="VID85" s="292"/>
      <c r="VIE85" s="292"/>
      <c r="VIF85" s="292"/>
      <c r="VIG85" s="292"/>
      <c r="VIH85" s="292"/>
      <c r="VII85" s="292"/>
      <c r="VIJ85" s="292"/>
      <c r="VIK85" s="292"/>
      <c r="VIL85" s="292"/>
      <c r="VIM85" s="292"/>
      <c r="VIN85" s="292"/>
      <c r="VIO85" s="292"/>
      <c r="VIP85" s="292"/>
      <c r="VIQ85" s="292"/>
      <c r="VIR85" s="292"/>
      <c r="VIS85" s="292"/>
      <c r="VIT85" s="292"/>
      <c r="VIU85" s="292"/>
      <c r="VIV85" s="292"/>
      <c r="VIW85" s="292"/>
      <c r="VIX85" s="292"/>
      <c r="VIY85" s="292"/>
      <c r="VIZ85" s="292"/>
      <c r="VJA85" s="292"/>
      <c r="VJB85" s="292"/>
      <c r="VJC85" s="292"/>
      <c r="VJD85" s="292"/>
      <c r="VJE85" s="292"/>
      <c r="VJF85" s="292"/>
      <c r="VJG85" s="292"/>
      <c r="VJH85" s="292"/>
      <c r="VJI85" s="292"/>
      <c r="VJJ85" s="292"/>
      <c r="VJK85" s="292"/>
      <c r="VJL85" s="292"/>
      <c r="VJM85" s="292"/>
      <c r="VJN85" s="292"/>
      <c r="VJO85" s="292"/>
      <c r="VJP85" s="292"/>
      <c r="VJQ85" s="292"/>
      <c r="VJR85" s="292"/>
      <c r="VJS85" s="292"/>
      <c r="VJT85" s="292"/>
      <c r="VJU85" s="292"/>
      <c r="VJV85" s="292"/>
      <c r="VJW85" s="292"/>
      <c r="VJX85" s="292"/>
      <c r="VJY85" s="292"/>
      <c r="VJZ85" s="292"/>
      <c r="VKA85" s="292"/>
      <c r="VKB85" s="292"/>
      <c r="VKC85" s="292"/>
      <c r="VKD85" s="292"/>
      <c r="VKE85" s="292"/>
      <c r="VKF85" s="292"/>
      <c r="VKG85" s="292"/>
      <c r="VKH85" s="292"/>
      <c r="VKI85" s="292"/>
      <c r="VKJ85" s="292"/>
      <c r="VKK85" s="292"/>
      <c r="VKL85" s="292"/>
      <c r="VKM85" s="292"/>
      <c r="VKN85" s="292"/>
      <c r="VKO85" s="292"/>
      <c r="VKP85" s="292"/>
      <c r="VKQ85" s="292"/>
      <c r="VKR85" s="292"/>
      <c r="VKS85" s="292"/>
      <c r="VKT85" s="292"/>
      <c r="VKU85" s="292"/>
      <c r="VKV85" s="292"/>
      <c r="VKW85" s="292"/>
      <c r="VKX85" s="292"/>
      <c r="VKY85" s="292"/>
      <c r="VKZ85" s="292"/>
      <c r="VLA85" s="292"/>
      <c r="VLB85" s="292"/>
      <c r="VLC85" s="292"/>
      <c r="VLD85" s="292"/>
      <c r="VLE85" s="292"/>
      <c r="VLF85" s="292"/>
      <c r="VLG85" s="292"/>
      <c r="VLH85" s="292"/>
      <c r="VLI85" s="292"/>
      <c r="VLJ85" s="292"/>
      <c r="VLK85" s="292"/>
      <c r="VLL85" s="292"/>
      <c r="VLM85" s="292"/>
      <c r="VLN85" s="292"/>
      <c r="VLO85" s="292"/>
      <c r="VLP85" s="292"/>
      <c r="VLQ85" s="292"/>
      <c r="VLR85" s="292"/>
      <c r="VLS85" s="292"/>
      <c r="VLT85" s="292"/>
      <c r="VLU85" s="292"/>
      <c r="VLV85" s="292"/>
      <c r="VLW85" s="292"/>
      <c r="VLX85" s="292"/>
      <c r="VLY85" s="292"/>
      <c r="VLZ85" s="292"/>
      <c r="VMA85" s="292"/>
      <c r="VMB85" s="292"/>
      <c r="VMC85" s="292"/>
      <c r="VMD85" s="292"/>
      <c r="VME85" s="292"/>
      <c r="VMF85" s="292"/>
      <c r="VMG85" s="292"/>
      <c r="VMH85" s="292"/>
      <c r="VMI85" s="292"/>
      <c r="VMJ85" s="292"/>
      <c r="VMK85" s="292"/>
      <c r="VML85" s="292"/>
      <c r="VMM85" s="292"/>
      <c r="VMN85" s="292"/>
      <c r="VMO85" s="292"/>
      <c r="VMP85" s="292"/>
      <c r="VMQ85" s="292"/>
      <c r="VMR85" s="292"/>
      <c r="VMS85" s="292"/>
      <c r="VMT85" s="292"/>
      <c r="VMU85" s="292"/>
      <c r="VMV85" s="292"/>
      <c r="VMW85" s="292"/>
      <c r="VMX85" s="292"/>
      <c r="VMY85" s="292"/>
      <c r="VMZ85" s="292"/>
      <c r="VNA85" s="292"/>
      <c r="VNB85" s="292"/>
      <c r="VNC85" s="292"/>
      <c r="VND85" s="292"/>
      <c r="VNE85" s="292"/>
      <c r="VNF85" s="292"/>
      <c r="VNG85" s="292"/>
      <c r="VNH85" s="292"/>
      <c r="VNI85" s="292"/>
      <c r="VNJ85" s="292"/>
      <c r="VNK85" s="292"/>
      <c r="VNL85" s="292"/>
      <c r="VNM85" s="292"/>
      <c r="VNN85" s="292"/>
      <c r="VNO85" s="292"/>
      <c r="VNP85" s="292"/>
      <c r="VNQ85" s="292"/>
      <c r="VNR85" s="292"/>
      <c r="VNS85" s="292"/>
      <c r="VNT85" s="292"/>
      <c r="VNU85" s="292"/>
      <c r="VNV85" s="292"/>
      <c r="VNW85" s="292"/>
      <c r="VNX85" s="292"/>
      <c r="VNY85" s="292"/>
      <c r="VNZ85" s="292"/>
      <c r="VOA85" s="292"/>
      <c r="VOB85" s="292"/>
      <c r="VOC85" s="292"/>
      <c r="VOD85" s="292"/>
      <c r="VOE85" s="292"/>
      <c r="VOF85" s="292"/>
      <c r="VOG85" s="292"/>
      <c r="VOH85" s="292"/>
      <c r="VOI85" s="292"/>
      <c r="VOJ85" s="292"/>
      <c r="VOK85" s="292"/>
      <c r="VOL85" s="292"/>
      <c r="VOM85" s="292"/>
      <c r="VON85" s="292"/>
      <c r="VOO85" s="292"/>
      <c r="VOP85" s="292"/>
      <c r="VOQ85" s="292"/>
      <c r="VOR85" s="292"/>
      <c r="VOS85" s="292"/>
      <c r="VOT85" s="292"/>
      <c r="VOU85" s="292"/>
      <c r="VOV85" s="292"/>
      <c r="VOW85" s="292"/>
      <c r="VOX85" s="292"/>
      <c r="VOY85" s="292"/>
      <c r="VOZ85" s="292"/>
      <c r="VPA85" s="292"/>
      <c r="VPB85" s="292"/>
      <c r="VPC85" s="292"/>
      <c r="VPD85" s="292"/>
      <c r="VPE85" s="292"/>
      <c r="VPF85" s="292"/>
      <c r="VPG85" s="292"/>
      <c r="VPH85" s="292"/>
      <c r="VPI85" s="292"/>
      <c r="VPJ85" s="292"/>
      <c r="VPK85" s="292"/>
      <c r="VPL85" s="292"/>
      <c r="VPM85" s="292"/>
      <c r="VPN85" s="292"/>
      <c r="VPO85" s="292"/>
      <c r="VPP85" s="292"/>
      <c r="VPQ85" s="292"/>
      <c r="VPR85" s="292"/>
      <c r="VPS85" s="292"/>
      <c r="VPT85" s="292"/>
      <c r="VPU85" s="292"/>
      <c r="VPV85" s="292"/>
      <c r="VPW85" s="292"/>
      <c r="VPX85" s="292"/>
      <c r="VPY85" s="292"/>
      <c r="VPZ85" s="292"/>
      <c r="VQA85" s="292"/>
      <c r="VQB85" s="292"/>
      <c r="VQC85" s="292"/>
      <c r="VQD85" s="292"/>
      <c r="VQE85" s="292"/>
      <c r="VQF85" s="292"/>
      <c r="VQG85" s="292"/>
      <c r="VQH85" s="292"/>
      <c r="VQI85" s="292"/>
      <c r="VQJ85" s="292"/>
      <c r="VQK85" s="292"/>
      <c r="VQL85" s="292"/>
      <c r="VQM85" s="292"/>
      <c r="VQN85" s="292"/>
      <c r="VQO85" s="292"/>
      <c r="VQP85" s="292"/>
      <c r="VQQ85" s="292"/>
      <c r="VQR85" s="292"/>
      <c r="VQS85" s="292"/>
      <c r="VQT85" s="292"/>
      <c r="VQU85" s="292"/>
      <c r="VQV85" s="292"/>
      <c r="VQW85" s="292"/>
      <c r="VQX85" s="292"/>
      <c r="VQY85" s="292"/>
      <c r="VQZ85" s="292"/>
      <c r="VRA85" s="292"/>
      <c r="VRB85" s="292"/>
      <c r="VRC85" s="292"/>
      <c r="VRD85" s="292"/>
      <c r="VRE85" s="292"/>
      <c r="VRF85" s="292"/>
      <c r="VRG85" s="292"/>
      <c r="VRH85" s="292"/>
      <c r="VRI85" s="292"/>
      <c r="VRJ85" s="292"/>
      <c r="VRK85" s="292"/>
      <c r="VRL85" s="292"/>
      <c r="VRM85" s="292"/>
      <c r="VRN85" s="292"/>
      <c r="VRO85" s="292"/>
      <c r="VRP85" s="292"/>
      <c r="VRQ85" s="292"/>
      <c r="VRR85" s="292"/>
      <c r="VRS85" s="292"/>
      <c r="VRT85" s="292"/>
      <c r="VRU85" s="292"/>
      <c r="VRV85" s="292"/>
      <c r="VRW85" s="292"/>
      <c r="VRX85" s="292"/>
      <c r="VRY85" s="292"/>
      <c r="VRZ85" s="292"/>
      <c r="VSA85" s="292"/>
      <c r="VSB85" s="292"/>
      <c r="VSC85" s="292"/>
      <c r="VSD85" s="292"/>
      <c r="VSE85" s="292"/>
      <c r="VSF85" s="292"/>
      <c r="VSG85" s="292"/>
      <c r="VSH85" s="292"/>
      <c r="VSI85" s="292"/>
      <c r="VSJ85" s="292"/>
      <c r="VSK85" s="292"/>
      <c r="VSL85" s="292"/>
      <c r="VSM85" s="292"/>
      <c r="VSN85" s="292"/>
      <c r="VSO85" s="292"/>
      <c r="VSP85" s="292"/>
      <c r="VSQ85" s="292"/>
      <c r="VSR85" s="292"/>
      <c r="VSS85" s="292"/>
      <c r="VST85" s="292"/>
      <c r="VSU85" s="292"/>
      <c r="VSV85" s="292"/>
      <c r="VSW85" s="292"/>
      <c r="VSX85" s="292"/>
      <c r="VSY85" s="292"/>
      <c r="VSZ85" s="292"/>
      <c r="VTA85" s="292"/>
      <c r="VTB85" s="292"/>
      <c r="VTC85" s="292"/>
      <c r="VTD85" s="292"/>
      <c r="VTE85" s="292"/>
      <c r="VTF85" s="292"/>
      <c r="VTG85" s="292"/>
      <c r="VTH85" s="292"/>
      <c r="VTI85" s="292"/>
      <c r="VTJ85" s="292"/>
      <c r="VTK85" s="292"/>
      <c r="VTL85" s="292"/>
      <c r="VTM85" s="292"/>
      <c r="VTN85" s="292"/>
      <c r="VTO85" s="292"/>
      <c r="VTP85" s="292"/>
      <c r="VTQ85" s="292"/>
      <c r="VTR85" s="292"/>
      <c r="VTS85" s="292"/>
      <c r="VTT85" s="292"/>
      <c r="VTU85" s="292"/>
      <c r="VTV85" s="292"/>
      <c r="VTW85" s="292"/>
      <c r="VTX85" s="292"/>
      <c r="VTY85" s="292"/>
      <c r="VTZ85" s="292"/>
      <c r="VUA85" s="292"/>
      <c r="VUB85" s="292"/>
      <c r="VUC85" s="292"/>
      <c r="VUD85" s="292"/>
      <c r="VUE85" s="292"/>
      <c r="VUF85" s="292"/>
      <c r="VUG85" s="292"/>
      <c r="VUH85" s="292"/>
      <c r="VUI85" s="292"/>
      <c r="VUJ85" s="292"/>
      <c r="VUK85" s="292"/>
      <c r="VUL85" s="292"/>
      <c r="VUM85" s="292"/>
      <c r="VUN85" s="292"/>
      <c r="VUO85" s="292"/>
      <c r="VUP85" s="292"/>
      <c r="VUQ85" s="292"/>
      <c r="VUR85" s="292"/>
      <c r="VUS85" s="292"/>
      <c r="VUT85" s="292"/>
      <c r="VUU85" s="292"/>
      <c r="VUV85" s="292"/>
      <c r="VUW85" s="292"/>
      <c r="VUX85" s="292"/>
      <c r="VUY85" s="292"/>
      <c r="VUZ85" s="292"/>
      <c r="VVA85" s="292"/>
      <c r="VVB85" s="292"/>
      <c r="VVC85" s="292"/>
      <c r="VVD85" s="292"/>
      <c r="VVE85" s="292"/>
      <c r="VVF85" s="292"/>
      <c r="VVG85" s="292"/>
      <c r="VVH85" s="292"/>
      <c r="VVI85" s="292"/>
      <c r="VVJ85" s="292"/>
      <c r="VVK85" s="292"/>
      <c r="VVL85" s="292"/>
      <c r="VVM85" s="292"/>
      <c r="VVN85" s="292"/>
      <c r="VVO85" s="292"/>
      <c r="VVP85" s="292"/>
      <c r="VVQ85" s="292"/>
      <c r="VVR85" s="292"/>
      <c r="VVS85" s="292"/>
      <c r="VVT85" s="292"/>
      <c r="VVU85" s="292"/>
      <c r="VVV85" s="292"/>
      <c r="VVW85" s="292"/>
      <c r="VVX85" s="292"/>
      <c r="VVY85" s="292"/>
      <c r="VVZ85" s="292"/>
      <c r="VWA85" s="292"/>
      <c r="VWB85" s="292"/>
      <c r="VWC85" s="292"/>
      <c r="VWD85" s="292"/>
      <c r="VWE85" s="292"/>
      <c r="VWF85" s="292"/>
      <c r="VWG85" s="292"/>
      <c r="VWH85" s="292"/>
      <c r="VWI85" s="292"/>
      <c r="VWJ85" s="292"/>
      <c r="VWK85" s="292"/>
      <c r="VWL85" s="292"/>
      <c r="VWM85" s="292"/>
      <c r="VWN85" s="292"/>
      <c r="VWO85" s="292"/>
      <c r="VWP85" s="292"/>
      <c r="VWQ85" s="292"/>
      <c r="VWR85" s="292"/>
      <c r="VWS85" s="292"/>
      <c r="VWT85" s="292"/>
      <c r="VWU85" s="292"/>
      <c r="VWV85" s="292"/>
      <c r="VWW85" s="292"/>
      <c r="VWX85" s="292"/>
      <c r="VWY85" s="292"/>
      <c r="VWZ85" s="292"/>
      <c r="VXA85" s="292"/>
      <c r="VXB85" s="292"/>
      <c r="VXC85" s="292"/>
      <c r="VXD85" s="292"/>
      <c r="VXE85" s="292"/>
      <c r="VXF85" s="292"/>
      <c r="VXG85" s="292"/>
      <c r="VXH85" s="292"/>
      <c r="VXI85" s="292"/>
      <c r="VXJ85" s="292"/>
      <c r="VXK85" s="292"/>
      <c r="VXL85" s="292"/>
      <c r="VXM85" s="292"/>
      <c r="VXN85" s="292"/>
      <c r="VXO85" s="292"/>
      <c r="VXP85" s="292"/>
      <c r="VXQ85" s="292"/>
      <c r="VXR85" s="292"/>
      <c r="VXS85" s="292"/>
      <c r="VXT85" s="292"/>
      <c r="VXU85" s="292"/>
      <c r="VXV85" s="292"/>
      <c r="VXW85" s="292"/>
      <c r="VXX85" s="292"/>
      <c r="VXY85" s="292"/>
      <c r="VXZ85" s="292"/>
      <c r="VYA85" s="292"/>
      <c r="VYB85" s="292"/>
      <c r="VYC85" s="292"/>
      <c r="VYD85" s="292"/>
      <c r="VYE85" s="292"/>
      <c r="VYF85" s="292"/>
      <c r="VYG85" s="292"/>
      <c r="VYH85" s="292"/>
      <c r="VYI85" s="292"/>
      <c r="VYJ85" s="292"/>
      <c r="VYK85" s="292"/>
      <c r="VYL85" s="292"/>
      <c r="VYM85" s="292"/>
      <c r="VYN85" s="292"/>
      <c r="VYO85" s="292"/>
      <c r="VYP85" s="292"/>
      <c r="VYQ85" s="292"/>
      <c r="VYR85" s="292"/>
      <c r="VYS85" s="292"/>
      <c r="VYT85" s="292"/>
      <c r="VYU85" s="292"/>
      <c r="VYV85" s="292"/>
      <c r="VYW85" s="292"/>
      <c r="VYX85" s="292"/>
      <c r="VYY85" s="292"/>
      <c r="VYZ85" s="292"/>
      <c r="VZA85" s="292"/>
      <c r="VZB85" s="292"/>
      <c r="VZC85" s="292"/>
      <c r="VZD85" s="292"/>
      <c r="VZE85" s="292"/>
      <c r="VZF85" s="292"/>
      <c r="VZG85" s="292"/>
      <c r="VZH85" s="292"/>
      <c r="VZI85" s="292"/>
      <c r="VZJ85" s="292"/>
      <c r="VZK85" s="292"/>
      <c r="VZL85" s="292"/>
      <c r="VZM85" s="292"/>
      <c r="VZN85" s="292"/>
      <c r="VZO85" s="292"/>
      <c r="VZP85" s="292"/>
      <c r="VZQ85" s="292"/>
      <c r="VZR85" s="292"/>
      <c r="VZS85" s="292"/>
      <c r="VZT85" s="292"/>
      <c r="VZU85" s="292"/>
      <c r="VZV85" s="292"/>
      <c r="VZW85" s="292"/>
      <c r="VZX85" s="292"/>
      <c r="VZY85" s="292"/>
      <c r="VZZ85" s="292"/>
      <c r="WAA85" s="292"/>
      <c r="WAB85" s="292"/>
      <c r="WAC85" s="292"/>
      <c r="WAD85" s="292"/>
      <c r="WAE85" s="292"/>
      <c r="WAF85" s="292"/>
      <c r="WAG85" s="292"/>
      <c r="WAH85" s="292"/>
      <c r="WAI85" s="292"/>
      <c r="WAJ85" s="292"/>
      <c r="WAK85" s="292"/>
      <c r="WAL85" s="292"/>
      <c r="WAM85" s="292"/>
      <c r="WAN85" s="292"/>
      <c r="WAO85" s="292"/>
      <c r="WAP85" s="292"/>
      <c r="WAQ85" s="292"/>
      <c r="WAR85" s="292"/>
      <c r="WAS85" s="292"/>
      <c r="WAT85" s="292"/>
      <c r="WAU85" s="292"/>
      <c r="WAV85" s="292"/>
      <c r="WAW85" s="292"/>
      <c r="WAX85" s="292"/>
      <c r="WAY85" s="292"/>
      <c r="WAZ85" s="292"/>
      <c r="WBA85" s="292"/>
      <c r="WBB85" s="292"/>
      <c r="WBC85" s="292"/>
      <c r="WBD85" s="292"/>
      <c r="WBE85" s="292"/>
      <c r="WBF85" s="292"/>
      <c r="WBG85" s="292"/>
      <c r="WBH85" s="292"/>
      <c r="WBI85" s="292"/>
      <c r="WBJ85" s="292"/>
      <c r="WBK85" s="292"/>
      <c r="WBL85" s="292"/>
      <c r="WBM85" s="292"/>
      <c r="WBN85" s="292"/>
      <c r="WBO85" s="292"/>
      <c r="WBP85" s="292"/>
      <c r="WBQ85" s="292"/>
      <c r="WBR85" s="292"/>
      <c r="WBS85" s="292"/>
      <c r="WBT85" s="292"/>
      <c r="WBU85" s="292"/>
      <c r="WBV85" s="292"/>
      <c r="WBW85" s="292"/>
      <c r="WBX85" s="292"/>
      <c r="WBY85" s="292"/>
      <c r="WBZ85" s="292"/>
      <c r="WCA85" s="292"/>
      <c r="WCB85" s="292"/>
      <c r="WCC85" s="292"/>
      <c r="WCD85" s="292"/>
      <c r="WCE85" s="292"/>
      <c r="WCF85" s="292"/>
      <c r="WCG85" s="292"/>
      <c r="WCH85" s="292"/>
      <c r="WCI85" s="292"/>
      <c r="WCJ85" s="292"/>
      <c r="WCK85" s="292"/>
      <c r="WCL85" s="292"/>
      <c r="WCM85" s="292"/>
      <c r="WCN85" s="292"/>
      <c r="WCO85" s="292"/>
      <c r="WCP85" s="292"/>
      <c r="WCQ85" s="292"/>
      <c r="WCR85" s="292"/>
      <c r="WCS85" s="292"/>
      <c r="WCT85" s="292"/>
      <c r="WCU85" s="292"/>
      <c r="WCV85" s="292"/>
      <c r="WCW85" s="292"/>
      <c r="WCX85" s="292"/>
      <c r="WCY85" s="292"/>
      <c r="WCZ85" s="292"/>
      <c r="WDA85" s="292"/>
      <c r="WDB85" s="292"/>
      <c r="WDC85" s="292"/>
      <c r="WDD85" s="292"/>
      <c r="WDE85" s="292"/>
      <c r="WDF85" s="292"/>
      <c r="WDG85" s="292"/>
      <c r="WDH85" s="292"/>
      <c r="WDI85" s="292"/>
      <c r="WDJ85" s="292"/>
      <c r="WDK85" s="292"/>
      <c r="WDL85" s="292"/>
      <c r="WDM85" s="292"/>
      <c r="WDN85" s="292"/>
      <c r="WDO85" s="292"/>
      <c r="WDP85" s="292"/>
      <c r="WDQ85" s="292"/>
      <c r="WDR85" s="292"/>
      <c r="WDS85" s="292"/>
      <c r="WDT85" s="292"/>
      <c r="WDU85" s="292"/>
      <c r="WDV85" s="292"/>
      <c r="WDW85" s="292"/>
      <c r="WDX85" s="292"/>
      <c r="WDY85" s="292"/>
      <c r="WDZ85" s="292"/>
      <c r="WEA85" s="292"/>
      <c r="WEB85" s="292"/>
      <c r="WEC85" s="292"/>
      <c r="WED85" s="292"/>
      <c r="WEE85" s="292"/>
      <c r="WEF85" s="292"/>
      <c r="WEG85" s="292"/>
      <c r="WEH85" s="292"/>
      <c r="WEI85" s="292"/>
      <c r="WEJ85" s="292"/>
      <c r="WEK85" s="292"/>
      <c r="WEL85" s="292"/>
      <c r="WEM85" s="292"/>
      <c r="WEN85" s="292"/>
      <c r="WEO85" s="292"/>
      <c r="WEP85" s="292"/>
      <c r="WEQ85" s="292"/>
      <c r="WER85" s="292"/>
      <c r="WES85" s="292"/>
      <c r="WET85" s="292"/>
      <c r="WEU85" s="292"/>
      <c r="WEV85" s="292"/>
      <c r="WEW85" s="292"/>
      <c r="WEX85" s="292"/>
      <c r="WEY85" s="292"/>
      <c r="WEZ85" s="292"/>
      <c r="WFA85" s="292"/>
      <c r="WFB85" s="292"/>
      <c r="WFC85" s="292"/>
      <c r="WFD85" s="292"/>
      <c r="WFE85" s="292"/>
      <c r="WFF85" s="292"/>
      <c r="WFG85" s="292"/>
      <c r="WFH85" s="292"/>
      <c r="WFI85" s="292"/>
      <c r="WFJ85" s="292"/>
      <c r="WFK85" s="292"/>
      <c r="WFL85" s="292"/>
      <c r="WFM85" s="292"/>
      <c r="WFN85" s="292"/>
      <c r="WFO85" s="292"/>
      <c r="WFP85" s="292"/>
      <c r="WFQ85" s="292"/>
      <c r="WFR85" s="292"/>
      <c r="WFS85" s="292"/>
      <c r="WFT85" s="292"/>
      <c r="WFU85" s="292"/>
      <c r="WFV85" s="292"/>
      <c r="WFW85" s="292"/>
      <c r="WFX85" s="292"/>
      <c r="WFY85" s="292"/>
      <c r="WFZ85" s="292"/>
      <c r="WGA85" s="292"/>
      <c r="WGB85" s="292"/>
      <c r="WGC85" s="292"/>
      <c r="WGD85" s="292"/>
      <c r="WGE85" s="292"/>
      <c r="WGF85" s="292"/>
      <c r="WGG85" s="292"/>
      <c r="WGH85" s="292"/>
      <c r="WGI85" s="292"/>
      <c r="WGJ85" s="292"/>
      <c r="WGK85" s="292"/>
      <c r="WGL85" s="292"/>
      <c r="WGM85" s="292"/>
      <c r="WGN85" s="292"/>
      <c r="WGO85" s="292"/>
      <c r="WGP85" s="292"/>
      <c r="WGQ85" s="292"/>
      <c r="WGR85" s="292"/>
      <c r="WGS85" s="292"/>
      <c r="WGT85" s="292"/>
      <c r="WGU85" s="292"/>
      <c r="WGV85" s="292"/>
      <c r="WGW85" s="292"/>
      <c r="WGX85" s="292"/>
      <c r="WGY85" s="292"/>
      <c r="WGZ85" s="292"/>
      <c r="WHA85" s="292"/>
      <c r="WHB85" s="292"/>
      <c r="WHC85" s="292"/>
      <c r="WHD85" s="292"/>
      <c r="WHE85" s="292"/>
      <c r="WHF85" s="292"/>
      <c r="WHG85" s="292"/>
      <c r="WHH85" s="292"/>
      <c r="WHI85" s="292"/>
      <c r="WHJ85" s="292"/>
      <c r="WHK85" s="292"/>
      <c r="WHL85" s="292"/>
      <c r="WHM85" s="292"/>
      <c r="WHN85" s="292"/>
      <c r="WHO85" s="292"/>
      <c r="WHP85" s="292"/>
      <c r="WHQ85" s="292"/>
      <c r="WHR85" s="292"/>
      <c r="WHS85" s="292"/>
      <c r="WHT85" s="292"/>
      <c r="WHU85" s="292"/>
      <c r="WHV85" s="292"/>
      <c r="WHW85" s="292"/>
      <c r="WHX85" s="292"/>
      <c r="WHY85" s="292"/>
      <c r="WHZ85" s="292"/>
      <c r="WIA85" s="292"/>
      <c r="WIB85" s="292"/>
      <c r="WIC85" s="292"/>
      <c r="WID85" s="292"/>
      <c r="WIE85" s="292"/>
      <c r="WIF85" s="292"/>
      <c r="WIG85" s="292"/>
      <c r="WIH85" s="292"/>
      <c r="WII85" s="292"/>
      <c r="WIJ85" s="292"/>
      <c r="WIK85" s="292"/>
      <c r="WIL85" s="292"/>
      <c r="WIM85" s="292"/>
      <c r="WIN85" s="292"/>
      <c r="WIO85" s="292"/>
      <c r="WIP85" s="292"/>
      <c r="WIQ85" s="292"/>
      <c r="WIR85" s="292"/>
      <c r="WIS85" s="292"/>
      <c r="WIT85" s="292"/>
      <c r="WIU85" s="292"/>
      <c r="WIV85" s="292"/>
      <c r="WIW85" s="292"/>
      <c r="WIX85" s="292"/>
      <c r="WIY85" s="292"/>
      <c r="WIZ85" s="292"/>
      <c r="WJA85" s="292"/>
      <c r="WJB85" s="292"/>
      <c r="WJC85" s="292"/>
      <c r="WJD85" s="292"/>
      <c r="WJE85" s="292"/>
      <c r="WJF85" s="292"/>
      <c r="WJG85" s="292"/>
      <c r="WJH85" s="292"/>
      <c r="WJI85" s="292"/>
      <c r="WJJ85" s="292"/>
      <c r="WJK85" s="292"/>
      <c r="WJL85" s="292"/>
      <c r="WJM85" s="292"/>
      <c r="WJN85" s="292"/>
      <c r="WJO85" s="292"/>
      <c r="WJP85" s="292"/>
      <c r="WJQ85" s="292"/>
      <c r="WJR85" s="292"/>
      <c r="WJS85" s="292"/>
      <c r="WJT85" s="292"/>
      <c r="WJU85" s="292"/>
      <c r="WJV85" s="292"/>
      <c r="WJW85" s="292"/>
      <c r="WJX85" s="292"/>
      <c r="WJY85" s="292"/>
      <c r="WJZ85" s="292"/>
      <c r="WKA85" s="292"/>
      <c r="WKB85" s="292"/>
      <c r="WKC85" s="292"/>
      <c r="WKD85" s="292"/>
      <c r="WKE85" s="292"/>
      <c r="WKF85" s="292"/>
      <c r="WKG85" s="292"/>
      <c r="WKH85" s="292"/>
      <c r="WKI85" s="292"/>
      <c r="WKJ85" s="292"/>
      <c r="WKK85" s="292"/>
      <c r="WKL85" s="292"/>
      <c r="WKM85" s="292"/>
      <c r="WKN85" s="292"/>
      <c r="WKO85" s="292"/>
      <c r="WKP85" s="292"/>
      <c r="WKQ85" s="292"/>
      <c r="WKR85" s="292"/>
      <c r="WKS85" s="292"/>
      <c r="WKT85" s="292"/>
      <c r="WKU85" s="292"/>
      <c r="WKV85" s="292"/>
      <c r="WKW85" s="292"/>
      <c r="WKX85" s="292"/>
      <c r="WKY85" s="292"/>
      <c r="WKZ85" s="292"/>
      <c r="WLA85" s="292"/>
      <c r="WLB85" s="292"/>
      <c r="WLC85" s="292"/>
      <c r="WLD85" s="292"/>
      <c r="WLE85" s="292"/>
      <c r="WLF85" s="292"/>
      <c r="WLG85" s="292"/>
      <c r="WLH85" s="292"/>
      <c r="WLI85" s="292"/>
      <c r="WLJ85" s="292"/>
      <c r="WLK85" s="292"/>
      <c r="WLL85" s="292"/>
      <c r="WLM85" s="292"/>
      <c r="WLN85" s="292"/>
      <c r="WLO85" s="292"/>
      <c r="WLP85" s="292"/>
      <c r="WLQ85" s="292"/>
      <c r="WLR85" s="292"/>
      <c r="WLS85" s="292"/>
      <c r="WLT85" s="292"/>
      <c r="WLU85" s="292"/>
      <c r="WLV85" s="292"/>
      <c r="WLW85" s="292"/>
      <c r="WLX85" s="292"/>
      <c r="WLY85" s="292"/>
      <c r="WLZ85" s="292"/>
      <c r="WMA85" s="292"/>
      <c r="WMB85" s="292"/>
      <c r="WMC85" s="292"/>
      <c r="WMD85" s="292"/>
      <c r="WME85" s="292"/>
      <c r="WMF85" s="292"/>
      <c r="WMG85" s="292"/>
      <c r="WMH85" s="292"/>
      <c r="WMI85" s="292"/>
      <c r="WMJ85" s="292"/>
      <c r="WMK85" s="292"/>
      <c r="WML85" s="292"/>
      <c r="WMM85" s="292"/>
      <c r="WMN85" s="292"/>
      <c r="WMO85" s="292"/>
      <c r="WMP85" s="292"/>
      <c r="WMQ85" s="292"/>
      <c r="WMR85" s="292"/>
      <c r="WMS85" s="292"/>
      <c r="WMT85" s="292"/>
      <c r="WMU85" s="292"/>
      <c r="WMV85" s="292"/>
      <c r="WMW85" s="292"/>
      <c r="WMX85" s="292"/>
      <c r="WMY85" s="292"/>
      <c r="WMZ85" s="292"/>
      <c r="WNA85" s="292"/>
      <c r="WNB85" s="292"/>
      <c r="WNC85" s="292"/>
      <c r="WND85" s="292"/>
      <c r="WNE85" s="292"/>
      <c r="WNF85" s="292"/>
      <c r="WNG85" s="292"/>
      <c r="WNH85" s="292"/>
      <c r="WNI85" s="292"/>
      <c r="WNJ85" s="292"/>
      <c r="WNK85" s="292"/>
      <c r="WNL85" s="292"/>
      <c r="WNM85" s="292"/>
      <c r="WNN85" s="292"/>
      <c r="WNO85" s="292"/>
      <c r="WNP85" s="292"/>
      <c r="WNQ85" s="292"/>
      <c r="WNR85" s="292"/>
      <c r="WNS85" s="292"/>
      <c r="WNT85" s="292"/>
      <c r="WNU85" s="292"/>
      <c r="WNV85" s="292"/>
      <c r="WNW85" s="292"/>
      <c r="WNX85" s="292"/>
      <c r="WNY85" s="292"/>
      <c r="WNZ85" s="292"/>
      <c r="WOA85" s="292"/>
      <c r="WOB85" s="292"/>
      <c r="WOC85" s="292"/>
      <c r="WOD85" s="292"/>
      <c r="WOE85" s="292"/>
      <c r="WOF85" s="292"/>
      <c r="WOG85" s="292"/>
      <c r="WOH85" s="292"/>
      <c r="WOI85" s="292"/>
      <c r="WOJ85" s="292"/>
      <c r="WOK85" s="292"/>
      <c r="WOL85" s="292"/>
      <c r="WOM85" s="292"/>
      <c r="WON85" s="292"/>
      <c r="WOO85" s="292"/>
      <c r="WOP85" s="292"/>
      <c r="WOQ85" s="292"/>
      <c r="WOR85" s="292"/>
      <c r="WOS85" s="292"/>
      <c r="WOT85" s="292"/>
      <c r="WOU85" s="292"/>
      <c r="WOV85" s="292"/>
      <c r="WOW85" s="292"/>
      <c r="WOX85" s="292"/>
      <c r="WOY85" s="292"/>
      <c r="WOZ85" s="292"/>
      <c r="WPA85" s="292"/>
      <c r="WPB85" s="292"/>
      <c r="WPC85" s="292"/>
      <c r="WPD85" s="292"/>
      <c r="WPE85" s="292"/>
      <c r="WPF85" s="292"/>
      <c r="WPG85" s="292"/>
      <c r="WPH85" s="292"/>
      <c r="WPI85" s="292"/>
      <c r="WPJ85" s="292"/>
      <c r="WPK85" s="292"/>
      <c r="WPL85" s="292"/>
      <c r="WPM85" s="292"/>
      <c r="WPN85" s="292"/>
      <c r="WPO85" s="292"/>
      <c r="WPP85" s="292"/>
      <c r="WPQ85" s="292"/>
      <c r="WPR85" s="292"/>
      <c r="WPS85" s="292"/>
      <c r="WPT85" s="292"/>
      <c r="WPU85" s="292"/>
      <c r="WPV85" s="292"/>
      <c r="WPW85" s="292"/>
      <c r="WPX85" s="292"/>
      <c r="WPY85" s="292"/>
      <c r="WPZ85" s="292"/>
      <c r="WQA85" s="292"/>
      <c r="WQB85" s="292"/>
      <c r="WQC85" s="292"/>
      <c r="WQD85" s="292"/>
      <c r="WQE85" s="292"/>
      <c r="WQF85" s="292"/>
      <c r="WQG85" s="292"/>
      <c r="WQH85" s="292"/>
      <c r="WQI85" s="292"/>
      <c r="WQJ85" s="292"/>
      <c r="WQK85" s="292"/>
      <c r="WQL85" s="292"/>
      <c r="WQM85" s="292"/>
      <c r="WQN85" s="292"/>
      <c r="WQO85" s="292"/>
      <c r="WQP85" s="292"/>
      <c r="WQQ85" s="292"/>
      <c r="WQR85" s="292"/>
      <c r="WQS85" s="292"/>
      <c r="WQT85" s="292"/>
      <c r="WQU85" s="292"/>
      <c r="WQV85" s="292"/>
      <c r="WQW85" s="292"/>
      <c r="WQX85" s="292"/>
      <c r="WQY85" s="292"/>
      <c r="WQZ85" s="292"/>
      <c r="WRA85" s="292"/>
      <c r="WRB85" s="292"/>
      <c r="WRC85" s="292"/>
      <c r="WRD85" s="292"/>
      <c r="WRE85" s="292"/>
      <c r="WRF85" s="292"/>
      <c r="WRG85" s="292"/>
      <c r="WRH85" s="292"/>
      <c r="WRI85" s="292"/>
      <c r="WRJ85" s="292"/>
      <c r="WRK85" s="292"/>
      <c r="WRL85" s="292"/>
      <c r="WRM85" s="292"/>
      <c r="WRN85" s="292"/>
      <c r="WRO85" s="292"/>
      <c r="WRP85" s="292"/>
      <c r="WRQ85" s="292"/>
      <c r="WRR85" s="292"/>
      <c r="WRS85" s="292"/>
      <c r="WRT85" s="292"/>
      <c r="WRU85" s="292"/>
      <c r="WRV85" s="292"/>
      <c r="WRW85" s="292"/>
      <c r="WRX85" s="292"/>
      <c r="WRY85" s="292"/>
      <c r="WRZ85" s="292"/>
      <c r="WSA85" s="292"/>
      <c r="WSB85" s="292"/>
      <c r="WSC85" s="292"/>
      <c r="WSD85" s="292"/>
      <c r="WSE85" s="292"/>
      <c r="WSF85" s="292"/>
      <c r="WSG85" s="292"/>
      <c r="WSH85" s="292"/>
      <c r="WSI85" s="292"/>
      <c r="WSJ85" s="292"/>
      <c r="WSK85" s="292"/>
      <c r="WSL85" s="292"/>
      <c r="WSM85" s="292"/>
      <c r="WSN85" s="292"/>
      <c r="WSO85" s="292"/>
      <c r="WSP85" s="292"/>
      <c r="WSQ85" s="292"/>
      <c r="WSR85" s="292"/>
      <c r="WSS85" s="292"/>
      <c r="WST85" s="292"/>
      <c r="WSU85" s="292"/>
      <c r="WSV85" s="292"/>
      <c r="WSW85" s="292"/>
      <c r="WSX85" s="292"/>
      <c r="WSY85" s="292"/>
      <c r="WSZ85" s="292"/>
      <c r="WTA85" s="292"/>
      <c r="WTB85" s="292"/>
      <c r="WTC85" s="292"/>
      <c r="WTD85" s="292"/>
      <c r="WTE85" s="292"/>
      <c r="WTF85" s="292"/>
      <c r="WTG85" s="292"/>
      <c r="WTH85" s="292"/>
      <c r="WTI85" s="292"/>
      <c r="WTJ85" s="292"/>
      <c r="WTK85" s="292"/>
      <c r="WTL85" s="292"/>
      <c r="WTM85" s="292"/>
      <c r="WTN85" s="292"/>
      <c r="WTO85" s="292"/>
      <c r="WTP85" s="292"/>
      <c r="WTQ85" s="292"/>
      <c r="WTR85" s="292"/>
      <c r="WTS85" s="292"/>
      <c r="WTT85" s="292"/>
      <c r="WTU85" s="292"/>
      <c r="WTV85" s="292"/>
      <c r="WTW85" s="292"/>
      <c r="WTX85" s="292"/>
      <c r="WTY85" s="292"/>
      <c r="WTZ85" s="292"/>
      <c r="WUA85" s="292"/>
      <c r="WUB85" s="292"/>
      <c r="WUC85" s="292"/>
      <c r="WUD85" s="292"/>
      <c r="WUE85" s="292"/>
      <c r="WUF85" s="292"/>
      <c r="WUG85" s="292"/>
      <c r="WUH85" s="292"/>
      <c r="WUI85" s="292"/>
      <c r="WUJ85" s="292"/>
      <c r="WUK85" s="292"/>
      <c r="WUL85" s="292"/>
      <c r="WUM85" s="292"/>
      <c r="WUN85" s="292"/>
      <c r="WUO85" s="292"/>
      <c r="WUP85" s="292"/>
      <c r="WUQ85" s="292"/>
      <c r="WUR85" s="292"/>
      <c r="WUS85" s="292"/>
      <c r="WUT85" s="292"/>
      <c r="WUU85" s="292"/>
      <c r="WUV85" s="292"/>
      <c r="WUW85" s="292"/>
      <c r="WUX85" s="292"/>
      <c r="WUY85" s="292"/>
      <c r="WUZ85" s="292"/>
      <c r="WVA85" s="292"/>
      <c r="WVB85" s="292"/>
      <c r="WVC85" s="292"/>
      <c r="WVD85" s="292"/>
      <c r="WVE85" s="292"/>
      <c r="WVF85" s="292"/>
      <c r="WVG85" s="292"/>
      <c r="WVH85" s="292"/>
      <c r="WVI85" s="292"/>
      <c r="WVJ85" s="292"/>
      <c r="WVK85" s="292"/>
      <c r="WVL85" s="292"/>
      <c r="WVM85" s="292"/>
      <c r="WVN85" s="292"/>
      <c r="WVO85" s="292"/>
      <c r="WVP85" s="292"/>
      <c r="WVQ85" s="292"/>
      <c r="WVR85" s="292"/>
      <c r="WVS85" s="292"/>
      <c r="WVT85" s="292"/>
      <c r="WVU85" s="292"/>
      <c r="WVV85" s="292"/>
      <c r="WVW85" s="292"/>
      <c r="WVX85" s="292"/>
      <c r="WVY85" s="292"/>
      <c r="WVZ85" s="292"/>
      <c r="WWA85" s="292"/>
      <c r="WWB85" s="292"/>
      <c r="WWC85" s="292"/>
      <c r="WWD85" s="292"/>
      <c r="WWE85" s="292"/>
      <c r="WWF85" s="292"/>
      <c r="WWG85" s="292"/>
      <c r="WWH85" s="292"/>
      <c r="WWI85" s="292"/>
      <c r="WWJ85" s="292"/>
      <c r="WWK85" s="292"/>
      <c r="WWL85" s="292"/>
      <c r="WWM85" s="292"/>
      <c r="WWN85" s="292"/>
      <c r="WWO85" s="292"/>
      <c r="WWP85" s="292"/>
      <c r="WWQ85" s="292"/>
      <c r="WWR85" s="292"/>
      <c r="WWS85" s="292"/>
      <c r="WWT85" s="292"/>
      <c r="WWU85" s="292"/>
      <c r="WWV85" s="292"/>
      <c r="WWW85" s="292"/>
      <c r="WWX85" s="292"/>
      <c r="WWY85" s="292"/>
      <c r="WWZ85" s="292"/>
      <c r="WXA85" s="292"/>
      <c r="WXB85" s="292"/>
      <c r="WXC85" s="292"/>
      <c r="WXD85" s="292"/>
      <c r="WXE85" s="292"/>
      <c r="WXF85" s="292"/>
      <c r="WXG85" s="292"/>
      <c r="WXH85" s="292"/>
      <c r="WXI85" s="292"/>
      <c r="WXJ85" s="292"/>
      <c r="WXK85" s="292"/>
      <c r="WXL85" s="292"/>
      <c r="WXM85" s="292"/>
      <c r="WXN85" s="292"/>
      <c r="WXO85" s="292"/>
      <c r="WXP85" s="292"/>
      <c r="WXQ85" s="292"/>
      <c r="WXR85" s="292"/>
      <c r="WXS85" s="292"/>
      <c r="WXT85" s="292"/>
      <c r="WXU85" s="292"/>
      <c r="WXV85" s="292"/>
      <c r="WXW85" s="292"/>
      <c r="WXX85" s="292"/>
      <c r="WXY85" s="292"/>
      <c r="WXZ85" s="292"/>
      <c r="WYA85" s="292"/>
      <c r="WYB85" s="292"/>
      <c r="WYC85" s="292"/>
      <c r="WYD85" s="292"/>
      <c r="WYE85" s="292"/>
      <c r="WYF85" s="292"/>
      <c r="WYG85" s="292"/>
      <c r="WYH85" s="292"/>
      <c r="WYI85" s="292"/>
      <c r="WYJ85" s="292"/>
      <c r="WYK85" s="292"/>
      <c r="WYL85" s="292"/>
      <c r="WYM85" s="292"/>
      <c r="WYN85" s="292"/>
      <c r="WYO85" s="292"/>
      <c r="WYP85" s="292"/>
      <c r="WYQ85" s="292"/>
      <c r="WYR85" s="292"/>
      <c r="WYS85" s="292"/>
      <c r="WYT85" s="292"/>
      <c r="WYU85" s="292"/>
      <c r="WYV85" s="292"/>
      <c r="WYW85" s="292"/>
      <c r="WYX85" s="292"/>
      <c r="WYY85" s="292"/>
      <c r="WYZ85" s="292"/>
      <c r="WZA85" s="292"/>
      <c r="WZB85" s="292"/>
      <c r="WZC85" s="292"/>
      <c r="WZD85" s="292"/>
      <c r="WZE85" s="292"/>
      <c r="WZF85" s="292"/>
      <c r="WZG85" s="292"/>
      <c r="WZH85" s="292"/>
      <c r="WZI85" s="292"/>
      <c r="WZJ85" s="292"/>
      <c r="WZK85" s="292"/>
      <c r="WZL85" s="292"/>
      <c r="WZM85" s="292"/>
      <c r="WZN85" s="292"/>
      <c r="WZO85" s="292"/>
      <c r="WZP85" s="292"/>
      <c r="WZQ85" s="292"/>
      <c r="WZR85" s="292"/>
      <c r="WZS85" s="292"/>
      <c r="WZT85" s="292"/>
      <c r="WZU85" s="292"/>
      <c r="WZV85" s="292"/>
      <c r="WZW85" s="292"/>
      <c r="WZX85" s="292"/>
      <c r="WZY85" s="292"/>
      <c r="WZZ85" s="292"/>
      <c r="XAA85" s="292"/>
      <c r="XAB85" s="292"/>
      <c r="XAC85" s="292"/>
      <c r="XAD85" s="292"/>
      <c r="XAE85" s="292"/>
      <c r="XAF85" s="292"/>
      <c r="XAG85" s="292"/>
      <c r="XAH85" s="292"/>
      <c r="XAI85" s="292"/>
      <c r="XAJ85" s="292"/>
      <c r="XAK85" s="292"/>
      <c r="XAL85" s="292"/>
      <c r="XAM85" s="292"/>
      <c r="XAN85" s="292"/>
      <c r="XAO85" s="292"/>
      <c r="XAP85" s="292"/>
      <c r="XAQ85" s="292"/>
      <c r="XAR85" s="292"/>
      <c r="XAS85" s="292"/>
      <c r="XAT85" s="292"/>
      <c r="XAU85" s="292"/>
      <c r="XAV85" s="292"/>
      <c r="XAW85" s="292"/>
      <c r="XAX85" s="292"/>
      <c r="XAY85" s="292"/>
      <c r="XAZ85" s="292"/>
      <c r="XBA85" s="292"/>
      <c r="XBB85" s="292"/>
      <c r="XBC85" s="292"/>
      <c r="XBD85" s="292"/>
      <c r="XBE85" s="292"/>
      <c r="XBF85" s="292"/>
      <c r="XBG85" s="292"/>
      <c r="XBH85" s="292"/>
      <c r="XBI85" s="292"/>
      <c r="XBJ85" s="292"/>
      <c r="XBK85" s="292"/>
      <c r="XBL85" s="292"/>
      <c r="XBM85" s="292"/>
      <c r="XBN85" s="292"/>
      <c r="XBO85" s="292"/>
      <c r="XBP85" s="292"/>
      <c r="XBQ85" s="292"/>
      <c r="XBR85" s="292"/>
      <c r="XBS85" s="292"/>
      <c r="XBT85" s="292"/>
      <c r="XBU85" s="292"/>
      <c r="XBV85" s="292"/>
      <c r="XBW85" s="292"/>
      <c r="XBX85" s="292"/>
      <c r="XBY85" s="292"/>
      <c r="XBZ85" s="292"/>
      <c r="XCA85" s="292"/>
      <c r="XCB85" s="292"/>
      <c r="XCC85" s="292"/>
      <c r="XCD85" s="292"/>
      <c r="XCE85" s="292"/>
      <c r="XCF85" s="292"/>
      <c r="XCG85" s="292"/>
      <c r="XCH85" s="292"/>
      <c r="XCI85" s="292"/>
      <c r="XCJ85" s="292"/>
      <c r="XCK85" s="292"/>
      <c r="XCL85" s="292"/>
      <c r="XCM85" s="292"/>
      <c r="XCN85" s="292"/>
      <c r="XCO85" s="292"/>
      <c r="XCP85" s="292"/>
      <c r="XCQ85" s="292"/>
      <c r="XCR85" s="292"/>
      <c r="XCS85" s="292"/>
      <c r="XCT85" s="292"/>
      <c r="XCU85" s="292"/>
      <c r="XCV85" s="292"/>
      <c r="XCW85" s="292"/>
      <c r="XCX85" s="292"/>
      <c r="XCY85" s="292"/>
      <c r="XCZ85" s="292"/>
      <c r="XDA85" s="292"/>
      <c r="XDB85" s="292"/>
      <c r="XDC85" s="292"/>
      <c r="XDD85" s="292"/>
      <c r="XDE85" s="292"/>
      <c r="XDF85" s="292"/>
      <c r="XDG85" s="292"/>
      <c r="XDH85" s="292"/>
      <c r="XDI85" s="292"/>
      <c r="XDJ85" s="292"/>
      <c r="XDK85" s="292"/>
      <c r="XDL85" s="292"/>
      <c r="XDM85" s="292"/>
      <c r="XDN85" s="292"/>
      <c r="XDO85" s="292"/>
      <c r="XDP85" s="292"/>
      <c r="XDQ85" s="292"/>
      <c r="XDR85" s="292"/>
      <c r="XDS85" s="292"/>
      <c r="XDT85" s="292"/>
      <c r="XDU85" s="292"/>
      <c r="XDV85" s="292"/>
      <c r="XDW85" s="292"/>
      <c r="XDX85" s="292"/>
      <c r="XDY85" s="292"/>
      <c r="XDZ85" s="292"/>
      <c r="XEA85" s="292"/>
      <c r="XEB85" s="292"/>
      <c r="XEC85" s="292"/>
      <c r="XED85" s="292"/>
      <c r="XEE85" s="292"/>
      <c r="XEF85" s="292"/>
      <c r="XEG85" s="292"/>
      <c r="XEH85" s="292"/>
      <c r="XEI85" s="292"/>
      <c r="XEJ85" s="292"/>
      <c r="XEK85" s="292"/>
      <c r="XEL85" s="292"/>
      <c r="XEM85" s="292"/>
      <c r="XEN85" s="292"/>
      <c r="XEO85" s="292"/>
      <c r="XEP85" s="292"/>
      <c r="XEQ85" s="292"/>
      <c r="XER85" s="292"/>
      <c r="XES85" s="292"/>
      <c r="XET85" s="292"/>
      <c r="XEU85" s="292"/>
      <c r="XEV85" s="292"/>
      <c r="XEW85" s="292"/>
      <c r="XEX85" s="292"/>
      <c r="XEY85" s="292"/>
      <c r="XEZ85" s="292"/>
      <c r="XFA85" s="292"/>
      <c r="XFB85" s="292"/>
      <c r="XFC85" s="292"/>
      <c r="XFD85" s="292"/>
    </row>
    <row r="86" spans="1:16384" x14ac:dyDescent="0.2">
      <c r="A86" s="123">
        <v>5</v>
      </c>
      <c r="B86" s="134">
        <v>2023</v>
      </c>
      <c r="C86" s="135">
        <f>F72/E75</f>
        <v>36843.599999999999</v>
      </c>
      <c r="D86" s="136">
        <f>G72/E76</f>
        <v>5942.5161290322585</v>
      </c>
      <c r="E86" s="136">
        <f>H72/E77</f>
        <v>5942.5161290322585</v>
      </c>
      <c r="F86" s="137">
        <f>I72/E78</f>
        <v>5942.5161290322585</v>
      </c>
      <c r="G86" s="292"/>
      <c r="H86" s="292"/>
      <c r="I86" s="292"/>
      <c r="J86" s="292"/>
      <c r="K86" s="292"/>
      <c r="L86" s="292"/>
    </row>
    <row r="87" spans="1:16384" x14ac:dyDescent="0.2">
      <c r="A87" s="292"/>
      <c r="B87" s="292"/>
      <c r="C87" s="292"/>
      <c r="D87" s="292"/>
      <c r="E87" s="292"/>
      <c r="F87" s="292"/>
      <c r="G87" s="292"/>
      <c r="H87" s="292"/>
      <c r="I87" s="292"/>
      <c r="J87" s="292"/>
      <c r="K87" s="292"/>
      <c r="L87" s="292"/>
    </row>
    <row r="89" spans="1:16384" x14ac:dyDescent="0.2">
      <c r="A89" s="431" t="s">
        <v>14</v>
      </c>
      <c r="B89" s="431"/>
      <c r="C89" s="431"/>
      <c r="D89" s="431"/>
    </row>
    <row r="90" spans="1:16384" x14ac:dyDescent="0.2">
      <c r="A90" s="391" t="s">
        <v>15</v>
      </c>
      <c r="B90" s="391"/>
      <c r="C90" s="391"/>
      <c r="D90" s="284" t="s">
        <v>16</v>
      </c>
      <c r="E90" s="391" t="s">
        <v>23</v>
      </c>
      <c r="F90" s="391"/>
    </row>
    <row r="91" spans="1:16384" x14ac:dyDescent="0.2">
      <c r="A91" s="412" t="s">
        <v>17</v>
      </c>
      <c r="B91" s="437"/>
      <c r="C91" s="437"/>
      <c r="D91" s="139">
        <v>95000</v>
      </c>
      <c r="E91" s="412" t="s">
        <v>21</v>
      </c>
      <c r="F91" s="413"/>
      <c r="H91" s="423" t="s">
        <v>333</v>
      </c>
      <c r="I91" s="424"/>
      <c r="J91" s="425"/>
    </row>
    <row r="92" spans="1:16384" x14ac:dyDescent="0.2">
      <c r="A92" s="386" t="s">
        <v>18</v>
      </c>
      <c r="B92" s="410"/>
      <c r="C92" s="410"/>
      <c r="D92" s="140">
        <v>70000</v>
      </c>
      <c r="E92" s="386" t="s">
        <v>22</v>
      </c>
      <c r="F92" s="387"/>
    </row>
    <row r="93" spans="1:16384" x14ac:dyDescent="0.2">
      <c r="A93" s="386" t="s">
        <v>20</v>
      </c>
      <c r="B93" s="410"/>
      <c r="C93" s="410"/>
      <c r="D93" s="140">
        <v>135000</v>
      </c>
      <c r="E93" s="386" t="s">
        <v>22</v>
      </c>
      <c r="F93" s="387"/>
    </row>
    <row r="94" spans="1:16384" x14ac:dyDescent="0.2">
      <c r="A94" s="389" t="s">
        <v>19</v>
      </c>
      <c r="B94" s="411"/>
      <c r="C94" s="411"/>
      <c r="D94" s="141">
        <v>175000</v>
      </c>
      <c r="E94" s="389" t="s">
        <v>22</v>
      </c>
      <c r="F94" s="390"/>
    </row>
    <row r="96" spans="1:16384" ht="15" customHeight="1" x14ac:dyDescent="0.2">
      <c r="A96" s="438" t="s">
        <v>544</v>
      </c>
      <c r="B96" s="439"/>
      <c r="C96" s="439"/>
      <c r="D96" s="439"/>
      <c r="E96" s="439"/>
      <c r="F96" s="439"/>
      <c r="G96" s="439"/>
      <c r="H96" s="439"/>
      <c r="I96" s="439"/>
      <c r="J96" s="439"/>
      <c r="K96" s="439"/>
      <c r="L96" s="440"/>
    </row>
    <row r="97" spans="1:12" x14ac:dyDescent="0.2">
      <c r="A97" s="441"/>
      <c r="B97" s="442"/>
      <c r="C97" s="442"/>
      <c r="D97" s="442"/>
      <c r="E97" s="442"/>
      <c r="F97" s="442"/>
      <c r="G97" s="442"/>
      <c r="H97" s="442"/>
      <c r="I97" s="442"/>
      <c r="J97" s="442"/>
      <c r="K97" s="442"/>
      <c r="L97" s="443"/>
    </row>
    <row r="98" spans="1:12" x14ac:dyDescent="0.2">
      <c r="A98" s="444"/>
      <c r="B98" s="445"/>
      <c r="C98" s="445"/>
      <c r="D98" s="445"/>
      <c r="E98" s="445"/>
      <c r="F98" s="445"/>
      <c r="G98" s="445"/>
      <c r="H98" s="445"/>
      <c r="I98" s="445"/>
      <c r="J98" s="445"/>
      <c r="K98" s="445"/>
      <c r="L98" s="446"/>
    </row>
    <row r="100" spans="1:12" x14ac:dyDescent="0.2">
      <c r="A100" s="377" t="s">
        <v>545</v>
      </c>
      <c r="B100" s="378"/>
      <c r="C100" s="378"/>
      <c r="D100" s="378"/>
      <c r="E100" s="378"/>
      <c r="F100" s="378"/>
      <c r="G100" s="378"/>
      <c r="H100" s="378"/>
      <c r="I100" s="378"/>
      <c r="J100" s="378"/>
      <c r="K100" s="378"/>
      <c r="L100" s="379"/>
    </row>
    <row r="101" spans="1:12" x14ac:dyDescent="0.2">
      <c r="A101" s="380"/>
      <c r="B101" s="381"/>
      <c r="C101" s="381"/>
      <c r="D101" s="381"/>
      <c r="E101" s="381"/>
      <c r="F101" s="381"/>
      <c r="G101" s="381"/>
      <c r="H101" s="381"/>
      <c r="I101" s="381"/>
      <c r="J101" s="381"/>
      <c r="K101" s="381"/>
      <c r="L101" s="382"/>
    </row>
    <row r="102" spans="1:12" x14ac:dyDescent="0.2">
      <c r="A102" s="383"/>
      <c r="B102" s="384"/>
      <c r="C102" s="384"/>
      <c r="D102" s="384"/>
      <c r="E102" s="384"/>
      <c r="F102" s="384"/>
      <c r="G102" s="384"/>
      <c r="H102" s="384"/>
      <c r="I102" s="384"/>
      <c r="J102" s="384"/>
      <c r="K102" s="384"/>
      <c r="L102" s="385"/>
    </row>
    <row r="104" spans="1:12" ht="15" customHeight="1" x14ac:dyDescent="0.2">
      <c r="A104" s="377" t="s">
        <v>546</v>
      </c>
      <c r="B104" s="378"/>
      <c r="C104" s="378"/>
      <c r="D104" s="378"/>
      <c r="E104" s="378"/>
      <c r="F104" s="378"/>
      <c r="G104" s="378"/>
      <c r="H104" s="378"/>
      <c r="I104" s="378"/>
      <c r="J104" s="378"/>
      <c r="K104" s="378"/>
      <c r="L104" s="379"/>
    </row>
    <row r="105" spans="1:12" x14ac:dyDescent="0.2">
      <c r="A105" s="380"/>
      <c r="B105" s="381"/>
      <c r="C105" s="381"/>
      <c r="D105" s="381"/>
      <c r="E105" s="381"/>
      <c r="F105" s="381"/>
      <c r="G105" s="381"/>
      <c r="H105" s="381"/>
      <c r="I105" s="381"/>
      <c r="J105" s="381"/>
      <c r="K105" s="381"/>
      <c r="L105" s="382"/>
    </row>
    <row r="106" spans="1:12" x14ac:dyDescent="0.2">
      <c r="A106" s="380"/>
      <c r="B106" s="381"/>
      <c r="C106" s="381"/>
      <c r="D106" s="381"/>
      <c r="E106" s="381"/>
      <c r="F106" s="381"/>
      <c r="G106" s="381"/>
      <c r="H106" s="381"/>
      <c r="I106" s="381"/>
      <c r="J106" s="381"/>
      <c r="K106" s="381"/>
      <c r="L106" s="382"/>
    </row>
    <row r="107" spans="1:12" x14ac:dyDescent="0.2">
      <c r="A107" s="383"/>
      <c r="B107" s="384"/>
      <c r="C107" s="384"/>
      <c r="D107" s="384"/>
      <c r="E107" s="384"/>
      <c r="F107" s="384"/>
      <c r="G107" s="384"/>
      <c r="H107" s="384"/>
      <c r="I107" s="384"/>
      <c r="J107" s="384"/>
      <c r="K107" s="384"/>
      <c r="L107" s="385"/>
    </row>
    <row r="108" spans="1:12" x14ac:dyDescent="0.2">
      <c r="A108" s="142"/>
      <c r="B108" s="142"/>
      <c r="C108" s="142"/>
      <c r="D108" s="142"/>
      <c r="E108" s="142"/>
      <c r="F108" s="142"/>
      <c r="G108" s="142"/>
      <c r="H108" s="142"/>
      <c r="I108" s="142"/>
      <c r="J108" s="142"/>
      <c r="K108" s="142"/>
      <c r="L108" s="142"/>
    </row>
    <row r="109" spans="1:12" x14ac:dyDescent="0.2">
      <c r="A109" s="377" t="s">
        <v>547</v>
      </c>
      <c r="B109" s="378"/>
      <c r="C109" s="378"/>
      <c r="D109" s="378"/>
      <c r="E109" s="378"/>
      <c r="F109" s="378"/>
      <c r="G109" s="378"/>
      <c r="H109" s="378"/>
      <c r="I109" s="378"/>
      <c r="J109" s="378"/>
      <c r="K109" s="378"/>
      <c r="L109" s="379"/>
    </row>
    <row r="110" spans="1:12" x14ac:dyDescent="0.2">
      <c r="A110" s="380"/>
      <c r="B110" s="381"/>
      <c r="C110" s="381"/>
      <c r="D110" s="381"/>
      <c r="E110" s="381"/>
      <c r="F110" s="381"/>
      <c r="G110" s="381"/>
      <c r="H110" s="381"/>
      <c r="I110" s="381"/>
      <c r="J110" s="381"/>
      <c r="K110" s="381"/>
      <c r="L110" s="382"/>
    </row>
    <row r="111" spans="1:12" x14ac:dyDescent="0.2">
      <c r="A111" s="383"/>
      <c r="B111" s="384"/>
      <c r="C111" s="384"/>
      <c r="D111" s="384"/>
      <c r="E111" s="384"/>
      <c r="F111" s="384"/>
      <c r="G111" s="384"/>
      <c r="H111" s="384"/>
      <c r="I111" s="384"/>
      <c r="J111" s="384"/>
      <c r="K111" s="384"/>
      <c r="L111" s="385"/>
    </row>
    <row r="114" spans="1:6" x14ac:dyDescent="0.2">
      <c r="A114" s="431" t="s">
        <v>398</v>
      </c>
      <c r="B114" s="431"/>
      <c r="C114" s="431"/>
      <c r="D114" s="431"/>
    </row>
    <row r="116" spans="1:6" x14ac:dyDescent="0.2">
      <c r="A116" s="143" t="s">
        <v>391</v>
      </c>
      <c r="B116" s="143"/>
      <c r="C116" s="144">
        <v>0.11</v>
      </c>
      <c r="D116" s="145"/>
      <c r="E116" s="146"/>
      <c r="F116" s="146"/>
    </row>
    <row r="117" spans="1:6" x14ac:dyDescent="0.2">
      <c r="A117" s="449" t="s">
        <v>392</v>
      </c>
      <c r="B117" s="449"/>
      <c r="C117" s="147">
        <v>300000000</v>
      </c>
      <c r="D117" s="145"/>
      <c r="E117" s="146"/>
      <c r="F117" s="146"/>
    </row>
    <row r="118" spans="1:6" x14ac:dyDescent="0.2">
      <c r="A118" s="449" t="s">
        <v>393</v>
      </c>
      <c r="B118" s="449"/>
      <c r="C118" s="147">
        <v>5</v>
      </c>
      <c r="D118" s="145"/>
      <c r="E118" s="146"/>
      <c r="F118" s="146"/>
    </row>
    <row r="119" spans="1:6" x14ac:dyDescent="0.2">
      <c r="B119" s="146"/>
      <c r="C119" s="146"/>
      <c r="D119" s="146"/>
      <c r="E119" s="146"/>
      <c r="F119" s="146"/>
    </row>
    <row r="120" spans="1:6" x14ac:dyDescent="0.2">
      <c r="B120" s="148" t="s">
        <v>6</v>
      </c>
      <c r="C120" s="148" t="s">
        <v>394</v>
      </c>
      <c r="D120" s="148" t="s">
        <v>395</v>
      </c>
      <c r="E120" s="148" t="s">
        <v>396</v>
      </c>
      <c r="F120" s="148" t="s">
        <v>397</v>
      </c>
    </row>
    <row r="121" spans="1:6" x14ac:dyDescent="0.2">
      <c r="B121" s="149">
        <v>0</v>
      </c>
      <c r="C121" s="150"/>
      <c r="D121" s="150"/>
      <c r="E121" s="150"/>
      <c r="F121" s="150">
        <f>C117</f>
        <v>300000000</v>
      </c>
    </row>
    <row r="122" spans="1:6" x14ac:dyDescent="0.2">
      <c r="B122" s="149">
        <v>1</v>
      </c>
      <c r="C122" s="150">
        <f>D122+E122</f>
        <v>93000000</v>
      </c>
      <c r="D122" s="150">
        <f>F121*$C$116</f>
        <v>33000000</v>
      </c>
      <c r="E122" s="150">
        <f>$F$121/$C$118</f>
        <v>60000000</v>
      </c>
      <c r="F122" s="151">
        <f>F121-E122</f>
        <v>240000000</v>
      </c>
    </row>
    <row r="123" spans="1:6" x14ac:dyDescent="0.2">
      <c r="B123" s="149">
        <v>2</v>
      </c>
      <c r="C123" s="150">
        <f>D123+E123</f>
        <v>86400000</v>
      </c>
      <c r="D123" s="150">
        <f t="shared" ref="D123:D126" si="7">F122*$C$116</f>
        <v>26400000</v>
      </c>
      <c r="E123" s="150">
        <f t="shared" ref="E123:E126" si="8">$F$121/$C$118</f>
        <v>60000000</v>
      </c>
      <c r="F123" s="151">
        <f>F122-E123</f>
        <v>180000000</v>
      </c>
    </row>
    <row r="124" spans="1:6" x14ac:dyDescent="0.2">
      <c r="B124" s="149">
        <v>3</v>
      </c>
      <c r="C124" s="150">
        <f>D124+E124</f>
        <v>79800000</v>
      </c>
      <c r="D124" s="150">
        <f t="shared" si="7"/>
        <v>19800000</v>
      </c>
      <c r="E124" s="150">
        <f t="shared" si="8"/>
        <v>60000000</v>
      </c>
      <c r="F124" s="151">
        <f>F123-E124</f>
        <v>120000000</v>
      </c>
    </row>
    <row r="125" spans="1:6" x14ac:dyDescent="0.2">
      <c r="B125" s="149">
        <v>4</v>
      </c>
      <c r="C125" s="150">
        <f>D125+E125</f>
        <v>73200000</v>
      </c>
      <c r="D125" s="150">
        <f t="shared" si="7"/>
        <v>13200000</v>
      </c>
      <c r="E125" s="150">
        <f t="shared" si="8"/>
        <v>60000000</v>
      </c>
      <c r="F125" s="151">
        <f>F124-E125</f>
        <v>60000000</v>
      </c>
    </row>
    <row r="126" spans="1:6" x14ac:dyDescent="0.2">
      <c r="B126" s="149">
        <v>5</v>
      </c>
      <c r="C126" s="150">
        <f>D126+E126</f>
        <v>66600000</v>
      </c>
      <c r="D126" s="150">
        <f t="shared" si="7"/>
        <v>6600000</v>
      </c>
      <c r="E126" s="150">
        <f t="shared" si="8"/>
        <v>60000000</v>
      </c>
      <c r="F126" s="151">
        <f>F125-E126</f>
        <v>0</v>
      </c>
    </row>
    <row r="127" spans="1:6" x14ac:dyDescent="0.2">
      <c r="B127" s="146"/>
      <c r="C127" s="146"/>
      <c r="D127" s="146"/>
      <c r="E127" s="146"/>
      <c r="F127" s="146"/>
    </row>
    <row r="129" spans="1:8" x14ac:dyDescent="0.2">
      <c r="A129" s="152" t="s">
        <v>406</v>
      </c>
    </row>
    <row r="130" spans="1:8" x14ac:dyDescent="0.2">
      <c r="B130" s="453" t="s">
        <v>412</v>
      </c>
      <c r="C130" s="453"/>
      <c r="D130" s="287" t="s">
        <v>413</v>
      </c>
      <c r="E130" s="287" t="s">
        <v>16</v>
      </c>
      <c r="F130" s="287" t="s">
        <v>7</v>
      </c>
    </row>
    <row r="131" spans="1:8" x14ac:dyDescent="0.2">
      <c r="B131" s="454" t="s">
        <v>407</v>
      </c>
      <c r="C131" s="454"/>
      <c r="D131" s="285">
        <v>6</v>
      </c>
      <c r="E131" s="153">
        <v>1300000</v>
      </c>
      <c r="F131" s="154">
        <f>(E131*D131)</f>
        <v>7800000</v>
      </c>
    </row>
    <row r="132" spans="1:8" x14ac:dyDescent="0.2">
      <c r="B132" s="454" t="s">
        <v>408</v>
      </c>
      <c r="C132" s="454"/>
      <c r="D132" s="285">
        <v>10</v>
      </c>
      <c r="E132" s="153">
        <v>450000</v>
      </c>
      <c r="F132" s="154">
        <f t="shared" ref="F132:F139" si="9">(E132*D132)</f>
        <v>4500000</v>
      </c>
    </row>
    <row r="133" spans="1:8" x14ac:dyDescent="0.2">
      <c r="B133" s="454" t="s">
        <v>414</v>
      </c>
      <c r="C133" s="454"/>
      <c r="D133" s="285">
        <v>1</v>
      </c>
      <c r="E133" s="153">
        <v>620000</v>
      </c>
      <c r="F133" s="154">
        <f>(E133*D133)</f>
        <v>620000</v>
      </c>
    </row>
    <row r="134" spans="1:8" x14ac:dyDescent="0.2">
      <c r="B134" s="455"/>
      <c r="C134" s="455"/>
      <c r="D134" s="288"/>
      <c r="E134" s="155"/>
      <c r="F134" s="154">
        <f>SUM(F131:F133)</f>
        <v>12920000</v>
      </c>
      <c r="H134" s="73"/>
    </row>
    <row r="135" spans="1:8" x14ac:dyDescent="0.2">
      <c r="B135" s="288"/>
      <c r="C135" s="288"/>
      <c r="D135" s="288"/>
      <c r="E135" s="155"/>
      <c r="F135" s="156"/>
    </row>
    <row r="136" spans="1:8" x14ac:dyDescent="0.2">
      <c r="B136" s="453" t="s">
        <v>415</v>
      </c>
      <c r="C136" s="453"/>
      <c r="D136" s="287" t="s">
        <v>413</v>
      </c>
      <c r="E136" s="287" t="s">
        <v>16</v>
      </c>
      <c r="F136" s="287" t="s">
        <v>7</v>
      </c>
    </row>
    <row r="137" spans="1:8" x14ac:dyDescent="0.2">
      <c r="B137" s="454" t="s">
        <v>409</v>
      </c>
      <c r="C137" s="454"/>
      <c r="D137" s="285">
        <v>3</v>
      </c>
      <c r="E137" s="153">
        <v>300000</v>
      </c>
      <c r="F137" s="154">
        <f t="shared" si="9"/>
        <v>900000</v>
      </c>
    </row>
    <row r="138" spans="1:8" x14ac:dyDescent="0.2">
      <c r="B138" s="454" t="s">
        <v>410</v>
      </c>
      <c r="C138" s="454"/>
      <c r="D138" s="285">
        <v>3</v>
      </c>
      <c r="E138" s="153">
        <v>200000</v>
      </c>
      <c r="F138" s="154">
        <f t="shared" si="9"/>
        <v>600000</v>
      </c>
    </row>
    <row r="139" spans="1:8" x14ac:dyDescent="0.2">
      <c r="B139" s="454" t="s">
        <v>411</v>
      </c>
      <c r="C139" s="454"/>
      <c r="D139" s="285">
        <v>6</v>
      </c>
      <c r="E139" s="153">
        <v>209900</v>
      </c>
      <c r="F139" s="154">
        <f t="shared" si="9"/>
        <v>1259400</v>
      </c>
    </row>
    <row r="140" spans="1:8" x14ac:dyDescent="0.2">
      <c r="B140" s="452" t="s">
        <v>416</v>
      </c>
      <c r="C140" s="452"/>
      <c r="D140" s="286">
        <v>4</v>
      </c>
      <c r="E140" s="153">
        <v>20000</v>
      </c>
      <c r="F140" s="154">
        <f>(E140*D140)</f>
        <v>80000</v>
      </c>
    </row>
    <row r="141" spans="1:8" x14ac:dyDescent="0.2">
      <c r="B141" s="288"/>
      <c r="C141" s="288"/>
      <c r="D141" s="288"/>
      <c r="E141" s="155"/>
      <c r="F141" s="154">
        <f>SUM(F137:F140)</f>
        <v>2839400</v>
      </c>
      <c r="H141" s="157"/>
    </row>
    <row r="142" spans="1:8" x14ac:dyDescent="0.2">
      <c r="B142" s="288"/>
      <c r="C142" s="288"/>
      <c r="D142" s="288"/>
      <c r="E142" s="155"/>
      <c r="F142" s="156"/>
      <c r="H142" s="325"/>
    </row>
    <row r="143" spans="1:8" x14ac:dyDescent="0.2">
      <c r="B143" s="453" t="s">
        <v>404</v>
      </c>
      <c r="C143" s="453"/>
      <c r="D143" s="287" t="s">
        <v>413</v>
      </c>
      <c r="E143" s="287" t="s">
        <v>16</v>
      </c>
      <c r="F143" s="287" t="s">
        <v>7</v>
      </c>
    </row>
    <row r="144" spans="1:8" x14ac:dyDescent="0.2">
      <c r="B144" s="452" t="s">
        <v>417</v>
      </c>
      <c r="C144" s="452"/>
      <c r="D144" s="286">
        <v>1</v>
      </c>
      <c r="E144" s="154">
        <v>300000</v>
      </c>
      <c r="F144" s="154">
        <f t="shared" ref="F144:F150" si="10">(E144*D144)</f>
        <v>300000</v>
      </c>
    </row>
    <row r="145" spans="1:10" x14ac:dyDescent="0.2">
      <c r="B145" s="452" t="s">
        <v>418</v>
      </c>
      <c r="C145" s="452"/>
      <c r="D145" s="286">
        <v>1</v>
      </c>
      <c r="E145" s="153">
        <v>210000</v>
      </c>
      <c r="F145" s="154">
        <f t="shared" si="10"/>
        <v>210000</v>
      </c>
    </row>
    <row r="146" spans="1:10" x14ac:dyDescent="0.2">
      <c r="B146" s="452" t="s">
        <v>422</v>
      </c>
      <c r="C146" s="452"/>
      <c r="D146" s="158">
        <v>1</v>
      </c>
      <c r="E146" s="153">
        <v>51900</v>
      </c>
      <c r="F146" s="154">
        <f t="shared" si="10"/>
        <v>51900</v>
      </c>
    </row>
    <row r="147" spans="1:10" x14ac:dyDescent="0.2">
      <c r="B147" s="452" t="s">
        <v>419</v>
      </c>
      <c r="C147" s="452"/>
      <c r="D147" s="286">
        <v>3</v>
      </c>
      <c r="E147" s="154">
        <v>72900</v>
      </c>
      <c r="F147" s="154">
        <f t="shared" si="10"/>
        <v>218700</v>
      </c>
    </row>
    <row r="148" spans="1:10" x14ac:dyDescent="0.2">
      <c r="B148" s="452" t="s">
        <v>420</v>
      </c>
      <c r="C148" s="452"/>
      <c r="D148" s="286">
        <v>3</v>
      </c>
      <c r="E148" s="153">
        <v>330000</v>
      </c>
      <c r="F148" s="154">
        <f t="shared" si="10"/>
        <v>990000</v>
      </c>
    </row>
    <row r="149" spans="1:10" x14ac:dyDescent="0.2">
      <c r="B149" s="452" t="s">
        <v>421</v>
      </c>
      <c r="C149" s="452"/>
      <c r="D149" s="286">
        <v>3</v>
      </c>
      <c r="E149" s="153">
        <v>51900</v>
      </c>
      <c r="F149" s="154">
        <f t="shared" si="10"/>
        <v>155700</v>
      </c>
    </row>
    <row r="150" spans="1:10" x14ac:dyDescent="0.2">
      <c r="B150" s="452" t="s">
        <v>423</v>
      </c>
      <c r="C150" s="452"/>
      <c r="D150" s="286">
        <v>3</v>
      </c>
      <c r="E150" s="154">
        <v>23000</v>
      </c>
      <c r="F150" s="154">
        <f t="shared" si="10"/>
        <v>69000</v>
      </c>
    </row>
    <row r="151" spans="1:10" x14ac:dyDescent="0.2">
      <c r="F151" s="159">
        <f>SUM(F144:F150)</f>
        <v>1995300</v>
      </c>
    </row>
    <row r="153" spans="1:10" x14ac:dyDescent="0.2">
      <c r="E153" s="284" t="s">
        <v>424</v>
      </c>
      <c r="F153" s="159">
        <f>SUM(F134,F141,F151)</f>
        <v>17754700</v>
      </c>
    </row>
    <row r="156" spans="1:10" x14ac:dyDescent="0.2">
      <c r="A156" s="450" t="s">
        <v>399</v>
      </c>
      <c r="B156" s="450"/>
    </row>
    <row r="158" spans="1:10" x14ac:dyDescent="0.2">
      <c r="A158" s="451" t="s">
        <v>400</v>
      </c>
      <c r="B158" s="451"/>
      <c r="C158" s="289" t="s">
        <v>401</v>
      </c>
      <c r="D158" s="289"/>
      <c r="E158" s="160" t="s">
        <v>402</v>
      </c>
      <c r="F158" s="160" t="s">
        <v>360</v>
      </c>
      <c r="G158" s="160" t="s">
        <v>361</v>
      </c>
      <c r="H158" s="160" t="s">
        <v>362</v>
      </c>
      <c r="I158" s="160" t="s">
        <v>363</v>
      </c>
      <c r="J158" s="160" t="s">
        <v>364</v>
      </c>
    </row>
    <row r="159" spans="1:10" x14ac:dyDescent="0.2">
      <c r="A159" s="489" t="s">
        <v>404</v>
      </c>
      <c r="B159" s="489"/>
      <c r="C159" s="161">
        <f>F151</f>
        <v>1995300</v>
      </c>
      <c r="D159" s="161" t="s">
        <v>368</v>
      </c>
      <c r="E159" s="162">
        <v>5</v>
      </c>
      <c r="F159" s="163">
        <f>C159/E159</f>
        <v>399060</v>
      </c>
      <c r="G159" s="163">
        <f>F159</f>
        <v>399060</v>
      </c>
      <c r="H159" s="163">
        <f>G159</f>
        <v>399060</v>
      </c>
      <c r="I159" s="163">
        <f>H159</f>
        <v>399060</v>
      </c>
      <c r="J159" s="163">
        <f>I159</f>
        <v>399060</v>
      </c>
    </row>
    <row r="160" spans="1:10" x14ac:dyDescent="0.2">
      <c r="A160" s="490" t="s">
        <v>405</v>
      </c>
      <c r="B160" s="490"/>
      <c r="C160" s="164">
        <f>F134</f>
        <v>12920000</v>
      </c>
      <c r="D160" s="164" t="s">
        <v>368</v>
      </c>
      <c r="E160" s="165">
        <v>5</v>
      </c>
      <c r="F160" s="164">
        <f>C160/E160</f>
        <v>2584000</v>
      </c>
      <c r="G160" s="164">
        <f>F160</f>
        <v>2584000</v>
      </c>
      <c r="H160" s="164">
        <f>F160</f>
        <v>2584000</v>
      </c>
      <c r="I160" s="164">
        <f>F160</f>
        <v>2584000</v>
      </c>
      <c r="J160" s="164">
        <f>F160</f>
        <v>2584000</v>
      </c>
    </row>
    <row r="161" spans="1:14" x14ac:dyDescent="0.2">
      <c r="A161" s="456" t="s">
        <v>415</v>
      </c>
      <c r="B161" s="456"/>
      <c r="C161" s="164">
        <f>F141</f>
        <v>2839400</v>
      </c>
      <c r="D161" s="164" t="s">
        <v>368</v>
      </c>
      <c r="E161" s="165">
        <v>5</v>
      </c>
      <c r="F161" s="164">
        <f>C161/E161</f>
        <v>567880</v>
      </c>
      <c r="G161" s="166">
        <f>F161</f>
        <v>567880</v>
      </c>
      <c r="H161" s="166">
        <f>G161</f>
        <v>567880</v>
      </c>
      <c r="I161" s="166">
        <f>H161</f>
        <v>567880</v>
      </c>
      <c r="J161" s="166">
        <f>I161</f>
        <v>567880</v>
      </c>
    </row>
    <row r="162" spans="1:14" x14ac:dyDescent="0.2">
      <c r="A162" s="457"/>
      <c r="B162" s="457"/>
      <c r="C162" s="167"/>
      <c r="D162" s="167"/>
      <c r="E162" s="168"/>
      <c r="F162" s="169">
        <f>SUM(F159:F161)</f>
        <v>3550940</v>
      </c>
      <c r="G162" s="169">
        <f>SUM(G159:G161)+F162</f>
        <v>7101880</v>
      </c>
      <c r="H162" s="169">
        <f>SUM(H159:H161)+G162</f>
        <v>10652820</v>
      </c>
      <c r="I162" s="169">
        <f>SUM(I159:I161)+H162</f>
        <v>14203760</v>
      </c>
      <c r="J162" s="169">
        <f>SUM(J159:J161)+I162</f>
        <v>17754700</v>
      </c>
    </row>
    <row r="163" spans="1:14" x14ac:dyDescent="0.2">
      <c r="A163" s="451" t="s">
        <v>403</v>
      </c>
      <c r="B163" s="451"/>
      <c r="C163" s="170">
        <f>SUM(C159:C162)</f>
        <v>17754700</v>
      </c>
      <c r="D163" s="171"/>
      <c r="E163" s="172"/>
      <c r="F163" s="173"/>
      <c r="G163" s="173"/>
      <c r="H163" s="173"/>
      <c r="I163" s="173"/>
      <c r="J163" s="173"/>
    </row>
    <row r="164" spans="1:14" x14ac:dyDescent="0.2">
      <c r="A164" s="174"/>
      <c r="B164" s="174"/>
      <c r="C164" s="174"/>
      <c r="D164" s="175"/>
      <c r="E164" s="172"/>
      <c r="F164" s="172"/>
      <c r="G164" s="172"/>
      <c r="H164" s="172"/>
      <c r="I164" s="172"/>
      <c r="J164" s="172"/>
    </row>
    <row r="165" spans="1:14" x14ac:dyDescent="0.2">
      <c r="B165" s="172"/>
      <c r="C165" s="172"/>
      <c r="D165" s="172"/>
      <c r="E165" s="172"/>
      <c r="F165" s="172"/>
      <c r="G165" s="172"/>
      <c r="H165" s="172"/>
      <c r="I165" s="172"/>
      <c r="J165" s="172"/>
    </row>
    <row r="166" spans="1:14" x14ac:dyDescent="0.2">
      <c r="A166" s="431" t="s">
        <v>581</v>
      </c>
      <c r="B166" s="431"/>
      <c r="C166" s="431"/>
      <c r="D166" s="431"/>
      <c r="G166" s="152" t="s">
        <v>601</v>
      </c>
    </row>
    <row r="168" spans="1:14" x14ac:dyDescent="0.2">
      <c r="A168" s="406" t="s">
        <v>446</v>
      </c>
      <c r="B168" s="406"/>
      <c r="C168" s="280" t="s">
        <v>413</v>
      </c>
      <c r="D168" s="280" t="s">
        <v>16</v>
      </c>
      <c r="E168" s="280" t="s">
        <v>7</v>
      </c>
      <c r="H168" s="282" t="s">
        <v>498</v>
      </c>
      <c r="I168" s="293" t="s">
        <v>413</v>
      </c>
      <c r="J168" s="293" t="s">
        <v>500</v>
      </c>
      <c r="K168" s="293" t="s">
        <v>501</v>
      </c>
      <c r="L168" s="293" t="s">
        <v>502</v>
      </c>
      <c r="M168" s="293" t="s">
        <v>503</v>
      </c>
      <c r="N168" s="283" t="s">
        <v>504</v>
      </c>
    </row>
    <row r="169" spans="1:14" x14ac:dyDescent="0.2">
      <c r="A169" s="458" t="s">
        <v>425</v>
      </c>
      <c r="B169" s="458"/>
      <c r="C169" s="176">
        <v>24</v>
      </c>
      <c r="D169" s="177">
        <v>9000</v>
      </c>
      <c r="E169" s="177">
        <f>D169*C169</f>
        <v>216000</v>
      </c>
      <c r="G169" s="190" t="s">
        <v>548</v>
      </c>
      <c r="H169" s="198">
        <v>2000000</v>
      </c>
      <c r="I169" s="190">
        <v>2</v>
      </c>
      <c r="J169" s="199">
        <f>H169*2*12</f>
        <v>48000000</v>
      </c>
      <c r="K169" s="199">
        <f>J169*1.05</f>
        <v>50400000</v>
      </c>
      <c r="L169" s="199">
        <f t="shared" ref="L169:N169" si="11">K169*1.05</f>
        <v>52920000</v>
      </c>
      <c r="M169" s="199">
        <f t="shared" si="11"/>
        <v>55566000</v>
      </c>
      <c r="N169" s="199">
        <f t="shared" si="11"/>
        <v>58344300</v>
      </c>
    </row>
    <row r="170" spans="1:14" x14ac:dyDescent="0.2">
      <c r="A170" s="459" t="s">
        <v>426</v>
      </c>
      <c r="B170" s="459"/>
      <c r="C170" s="178">
        <v>6</v>
      </c>
      <c r="D170" s="179">
        <v>2500</v>
      </c>
      <c r="E170" s="179">
        <f t="shared" ref="E170:E181" si="12">D170*C170</f>
        <v>15000</v>
      </c>
      <c r="G170" s="191" t="s">
        <v>549</v>
      </c>
      <c r="H170" s="200">
        <v>2500000</v>
      </c>
      <c r="I170" s="191">
        <v>2</v>
      </c>
      <c r="J170" s="201">
        <f t="shared" ref="J170" si="13">H170*2*12</f>
        <v>60000000</v>
      </c>
      <c r="K170" s="201">
        <f t="shared" ref="K170:N173" si="14">J170*1.05</f>
        <v>63000000</v>
      </c>
      <c r="L170" s="201">
        <f t="shared" si="14"/>
        <v>66150000</v>
      </c>
      <c r="M170" s="201">
        <f t="shared" si="14"/>
        <v>69457500</v>
      </c>
      <c r="N170" s="201">
        <f t="shared" si="14"/>
        <v>72930375</v>
      </c>
    </row>
    <row r="171" spans="1:14" x14ac:dyDescent="0.2">
      <c r="A171" s="459" t="s">
        <v>427</v>
      </c>
      <c r="B171" s="459"/>
      <c r="C171" s="178">
        <v>1</v>
      </c>
      <c r="D171" s="179">
        <v>8000</v>
      </c>
      <c r="E171" s="179">
        <f t="shared" si="12"/>
        <v>8000</v>
      </c>
      <c r="G171" s="191" t="s">
        <v>550</v>
      </c>
      <c r="H171" s="200">
        <v>3000000</v>
      </c>
      <c r="I171" s="191">
        <v>2</v>
      </c>
      <c r="J171" s="201">
        <f>H171*I171*12</f>
        <v>72000000</v>
      </c>
      <c r="K171" s="201">
        <f t="shared" si="14"/>
        <v>75600000</v>
      </c>
      <c r="L171" s="201">
        <f t="shared" si="14"/>
        <v>79380000</v>
      </c>
      <c r="M171" s="201">
        <f t="shared" si="14"/>
        <v>83349000</v>
      </c>
      <c r="N171" s="201">
        <f t="shared" si="14"/>
        <v>87516450</v>
      </c>
    </row>
    <row r="172" spans="1:14" x14ac:dyDescent="0.2">
      <c r="A172" s="459" t="s">
        <v>428</v>
      </c>
      <c r="B172" s="459"/>
      <c r="C172" s="178">
        <v>2</v>
      </c>
      <c r="D172" s="179">
        <v>7000</v>
      </c>
      <c r="E172" s="179">
        <f t="shared" si="12"/>
        <v>14000</v>
      </c>
      <c r="G172" s="192" t="s">
        <v>551</v>
      </c>
      <c r="H172" s="202">
        <v>1000000</v>
      </c>
      <c r="I172" s="192">
        <v>4</v>
      </c>
      <c r="J172" s="203">
        <f>H172*4*12</f>
        <v>48000000</v>
      </c>
      <c r="K172" s="203">
        <f t="shared" si="14"/>
        <v>50400000</v>
      </c>
      <c r="L172" s="203">
        <f t="shared" si="14"/>
        <v>52920000</v>
      </c>
      <c r="M172" s="203">
        <f t="shared" si="14"/>
        <v>55566000</v>
      </c>
      <c r="N172" s="203">
        <f t="shared" si="14"/>
        <v>58344300</v>
      </c>
    </row>
    <row r="173" spans="1:14" x14ac:dyDescent="0.2">
      <c r="A173" s="459" t="s">
        <v>429</v>
      </c>
      <c r="B173" s="459"/>
      <c r="C173" s="178">
        <v>6</v>
      </c>
      <c r="D173" s="179">
        <v>15000</v>
      </c>
      <c r="E173" s="179">
        <f t="shared" si="12"/>
        <v>90000</v>
      </c>
      <c r="G173" s="294" t="s">
        <v>7</v>
      </c>
      <c r="H173" s="188"/>
      <c r="I173" s="189"/>
      <c r="J173" s="295">
        <f>SUM(J169:J172)</f>
        <v>228000000</v>
      </c>
      <c r="K173" s="295">
        <f t="shared" si="14"/>
        <v>239400000</v>
      </c>
      <c r="L173" s="295">
        <f t="shared" si="14"/>
        <v>251370000</v>
      </c>
      <c r="M173" s="295">
        <f t="shared" si="14"/>
        <v>263938500</v>
      </c>
      <c r="N173" s="295">
        <f t="shared" si="14"/>
        <v>277135425</v>
      </c>
    </row>
    <row r="174" spans="1:14" x14ac:dyDescent="0.2">
      <c r="A174" s="459" t="s">
        <v>430</v>
      </c>
      <c r="B174" s="459"/>
      <c r="C174" s="178">
        <v>12</v>
      </c>
      <c r="D174" s="179">
        <v>9000</v>
      </c>
      <c r="E174" s="179">
        <f t="shared" si="12"/>
        <v>108000</v>
      </c>
      <c r="H174" s="474" t="s">
        <v>498</v>
      </c>
      <c r="I174" s="475"/>
    </row>
    <row r="175" spans="1:14" x14ac:dyDescent="0.2">
      <c r="A175" s="459" t="s">
        <v>431</v>
      </c>
      <c r="B175" s="459"/>
      <c r="C175" s="178">
        <v>50</v>
      </c>
      <c r="D175" s="179">
        <v>300</v>
      </c>
      <c r="E175" s="179">
        <f t="shared" si="12"/>
        <v>15000</v>
      </c>
      <c r="G175" s="195" t="s">
        <v>505</v>
      </c>
      <c r="H175" s="476">
        <v>10000000</v>
      </c>
      <c r="I175" s="476"/>
      <c r="J175" s="196">
        <f>H175*12</f>
        <v>120000000</v>
      </c>
      <c r="K175" s="197">
        <f>J175*1.05</f>
        <v>126000000</v>
      </c>
      <c r="L175" s="197">
        <f t="shared" ref="L175:N175" si="15">K175*1.05</f>
        <v>132300000</v>
      </c>
      <c r="M175" s="197">
        <f t="shared" si="15"/>
        <v>138915000</v>
      </c>
      <c r="N175" s="197">
        <f t="shared" si="15"/>
        <v>145860750</v>
      </c>
    </row>
    <row r="176" spans="1:14" x14ac:dyDescent="0.2">
      <c r="A176" s="459" t="s">
        <v>432</v>
      </c>
      <c r="B176" s="459"/>
      <c r="C176" s="178">
        <v>12</v>
      </c>
      <c r="D176" s="179">
        <v>2500</v>
      </c>
      <c r="E176" s="179">
        <f t="shared" si="12"/>
        <v>30000</v>
      </c>
      <c r="H176" s="296" t="s">
        <v>506</v>
      </c>
      <c r="I176" s="297" t="s">
        <v>413</v>
      </c>
    </row>
    <row r="177" spans="1:19" x14ac:dyDescent="0.2">
      <c r="A177" s="459" t="s">
        <v>433</v>
      </c>
      <c r="B177" s="459"/>
      <c r="C177" s="178">
        <v>12</v>
      </c>
      <c r="D177" s="179">
        <v>2500</v>
      </c>
      <c r="E177" s="179">
        <f t="shared" si="12"/>
        <v>30000</v>
      </c>
      <c r="G177" s="190" t="s">
        <v>552</v>
      </c>
      <c r="H177" s="198">
        <v>40000</v>
      </c>
      <c r="I177" s="190">
        <v>4</v>
      </c>
      <c r="J177" s="199">
        <f>H177*30*12*I177</f>
        <v>57600000</v>
      </c>
      <c r="K177" s="199">
        <f>J177*1.05</f>
        <v>60480000</v>
      </c>
      <c r="L177" s="199">
        <f>K177*1.05</f>
        <v>63504000</v>
      </c>
      <c r="M177" s="199">
        <f>L177*1.05</f>
        <v>66679200</v>
      </c>
      <c r="N177" s="199">
        <f>M177*1.05</f>
        <v>70013160</v>
      </c>
    </row>
    <row r="178" spans="1:19" x14ac:dyDescent="0.2">
      <c r="A178" s="459" t="s">
        <v>434</v>
      </c>
      <c r="B178" s="459"/>
      <c r="C178" s="178">
        <v>6</v>
      </c>
      <c r="D178" s="179">
        <v>5000</v>
      </c>
      <c r="E178" s="179">
        <f t="shared" si="12"/>
        <v>30000</v>
      </c>
      <c r="G178" s="191" t="s">
        <v>553</v>
      </c>
      <c r="H178" s="200">
        <v>80000</v>
      </c>
      <c r="I178" s="191">
        <v>6</v>
      </c>
      <c r="J178" s="201">
        <f>H178*30*12*I178</f>
        <v>172800000</v>
      </c>
      <c r="K178" s="201">
        <f>J178*1.05</f>
        <v>181440000</v>
      </c>
      <c r="L178" s="201">
        <f t="shared" ref="L178:N178" si="16">K178*1.05</f>
        <v>190512000</v>
      </c>
      <c r="M178" s="201">
        <f t="shared" si="16"/>
        <v>200037600</v>
      </c>
      <c r="N178" s="201">
        <f t="shared" si="16"/>
        <v>210039480</v>
      </c>
    </row>
    <row r="179" spans="1:19" x14ac:dyDescent="0.2">
      <c r="A179" s="459" t="s">
        <v>435</v>
      </c>
      <c r="B179" s="459"/>
      <c r="C179" s="178">
        <v>50</v>
      </c>
      <c r="D179" s="179">
        <v>1000</v>
      </c>
      <c r="E179" s="179">
        <f t="shared" si="12"/>
        <v>50000</v>
      </c>
      <c r="G179" s="269" t="s">
        <v>607</v>
      </c>
      <c r="H179" s="193"/>
      <c r="I179" s="194"/>
      <c r="J179" s="295">
        <f>SUM(J177:J178)</f>
        <v>230400000</v>
      </c>
      <c r="K179" s="295">
        <f t="shared" ref="K179:N179" si="17">SUM(K177:K178)</f>
        <v>241920000</v>
      </c>
      <c r="L179" s="295">
        <f t="shared" si="17"/>
        <v>254016000</v>
      </c>
      <c r="M179" s="295">
        <f t="shared" si="17"/>
        <v>266716800</v>
      </c>
      <c r="N179" s="295">
        <f t="shared" si="17"/>
        <v>280052640</v>
      </c>
    </row>
    <row r="180" spans="1:19" x14ac:dyDescent="0.2">
      <c r="A180" s="459" t="s">
        <v>436</v>
      </c>
      <c r="B180" s="459"/>
      <c r="C180" s="178">
        <v>4</v>
      </c>
      <c r="D180" s="179">
        <v>4000</v>
      </c>
      <c r="E180" s="179">
        <f t="shared" si="12"/>
        <v>16000</v>
      </c>
    </row>
    <row r="181" spans="1:19" x14ac:dyDescent="0.2">
      <c r="A181" s="478" t="s">
        <v>437</v>
      </c>
      <c r="B181" s="478"/>
      <c r="C181" s="180">
        <v>2</v>
      </c>
      <c r="D181" s="181">
        <v>20000</v>
      </c>
      <c r="E181" s="181">
        <f t="shared" si="12"/>
        <v>40000</v>
      </c>
      <c r="G181" s="195" t="s">
        <v>507</v>
      </c>
      <c r="H181" s="477" t="s">
        <v>499</v>
      </c>
      <c r="I181" s="477"/>
      <c r="J181" s="237">
        <f>Nómina.!M8</f>
        <v>1957388320.2953999</v>
      </c>
      <c r="K181" s="196">
        <f>J181*1.05</f>
        <v>2055257736.3101699</v>
      </c>
      <c r="L181" s="196">
        <f t="shared" ref="L181:N182" si="18">K181*1.05</f>
        <v>2158020623.1256785</v>
      </c>
      <c r="M181" s="196">
        <f t="shared" si="18"/>
        <v>2265921654.2819624</v>
      </c>
      <c r="N181" s="196">
        <f t="shared" si="18"/>
        <v>2379217736.9960608</v>
      </c>
    </row>
    <row r="182" spans="1:19" x14ac:dyDescent="0.2">
      <c r="A182" s="419" t="s">
        <v>7</v>
      </c>
      <c r="B182" s="421"/>
      <c r="C182" s="479"/>
      <c r="D182" s="479"/>
      <c r="E182" s="182">
        <f>SUM(E169:E181)</f>
        <v>662000</v>
      </c>
      <c r="G182" s="195" t="s">
        <v>580</v>
      </c>
      <c r="H182" s="477" t="s">
        <v>499</v>
      </c>
      <c r="I182" s="477"/>
      <c r="J182" s="274">
        <f>1800000*12</f>
        <v>21600000</v>
      </c>
      <c r="K182" s="196">
        <f>J182*1.05</f>
        <v>22680000</v>
      </c>
      <c r="L182" s="196">
        <f t="shared" si="18"/>
        <v>23814000</v>
      </c>
      <c r="M182" s="196">
        <f t="shared" si="18"/>
        <v>25004700</v>
      </c>
      <c r="N182" s="196">
        <f t="shared" si="18"/>
        <v>26254935</v>
      </c>
    </row>
    <row r="183" spans="1:19" x14ac:dyDescent="0.2">
      <c r="A183" s="120"/>
      <c r="B183" s="183"/>
      <c r="C183" s="183"/>
      <c r="D183" s="183"/>
      <c r="E183" s="183"/>
    </row>
    <row r="184" spans="1:19" x14ac:dyDescent="0.2">
      <c r="A184" s="462" t="s">
        <v>447</v>
      </c>
      <c r="B184" s="463"/>
      <c r="C184" s="184" t="s">
        <v>413</v>
      </c>
      <c r="D184" s="184" t="s">
        <v>16</v>
      </c>
      <c r="E184" s="184" t="s">
        <v>7</v>
      </c>
      <c r="G184" s="406" t="s">
        <v>533</v>
      </c>
      <c r="H184" s="406"/>
      <c r="I184" s="406"/>
      <c r="J184" s="238">
        <f>SUM(J173+J175+J179+J181+J182)</f>
        <v>2557388320.2953997</v>
      </c>
      <c r="K184" s="238">
        <f>SUM(K173+K175+K179+K181+K182)</f>
        <v>2685257736.3101702</v>
      </c>
      <c r="L184" s="238">
        <f>SUM(L173+L175+L179+L181+L182)</f>
        <v>2819520623.1256785</v>
      </c>
      <c r="M184" s="238">
        <f>SUM(M173+M175+M179+M181+M182)</f>
        <v>2960496654.2819624</v>
      </c>
      <c r="N184" s="238">
        <f>SUM(N173+N175+N179+N181+N182)</f>
        <v>3108521486.9960608</v>
      </c>
    </row>
    <row r="185" spans="1:19" x14ac:dyDescent="0.2">
      <c r="A185" s="460" t="s">
        <v>438</v>
      </c>
      <c r="B185" s="461"/>
      <c r="C185" s="178">
        <v>6</v>
      </c>
      <c r="D185" s="179">
        <v>20000</v>
      </c>
      <c r="E185" s="179">
        <f t="shared" ref="E185:E192" si="19">D185*C185</f>
        <v>120000</v>
      </c>
    </row>
    <row r="186" spans="1:19" x14ac:dyDescent="0.2">
      <c r="A186" s="460" t="s">
        <v>439</v>
      </c>
      <c r="B186" s="461"/>
      <c r="C186" s="178">
        <v>6</v>
      </c>
      <c r="D186" s="179">
        <v>3000</v>
      </c>
      <c r="E186" s="179">
        <f t="shared" si="19"/>
        <v>18000</v>
      </c>
      <c r="G186" s="431" t="s">
        <v>602</v>
      </c>
      <c r="H186" s="431"/>
      <c r="O186" s="326"/>
      <c r="P186" s="326"/>
      <c r="Q186" s="326"/>
      <c r="R186" s="326"/>
      <c r="S186" s="326"/>
    </row>
    <row r="187" spans="1:19" x14ac:dyDescent="0.2">
      <c r="A187" s="460" t="s">
        <v>440</v>
      </c>
      <c r="B187" s="461"/>
      <c r="C187" s="178">
        <v>6</v>
      </c>
      <c r="D187" s="179">
        <v>20000</v>
      </c>
      <c r="E187" s="179">
        <f t="shared" si="19"/>
        <v>120000</v>
      </c>
      <c r="O187" s="326"/>
      <c r="P187" s="326"/>
      <c r="Q187" s="326"/>
      <c r="R187" s="326"/>
      <c r="S187" s="326"/>
    </row>
    <row r="188" spans="1:19" ht="14.1" customHeight="1" x14ac:dyDescent="0.2">
      <c r="A188" s="460" t="s">
        <v>441</v>
      </c>
      <c r="B188" s="461"/>
      <c r="C188" s="178">
        <v>6</v>
      </c>
      <c r="D188" s="179">
        <v>20000</v>
      </c>
      <c r="E188" s="179">
        <f t="shared" si="19"/>
        <v>120000</v>
      </c>
      <c r="G188" s="406" t="s">
        <v>532</v>
      </c>
      <c r="H188" s="406"/>
      <c r="I188" s="280" t="s">
        <v>500</v>
      </c>
      <c r="J188" s="280" t="s">
        <v>501</v>
      </c>
      <c r="K188" s="280" t="s">
        <v>502</v>
      </c>
      <c r="L188" s="280" t="s">
        <v>503</v>
      </c>
      <c r="M188" s="280" t="s">
        <v>504</v>
      </c>
      <c r="O188" s="327"/>
      <c r="P188" s="327"/>
      <c r="Q188" s="327"/>
      <c r="R188" s="327"/>
      <c r="S188" s="327"/>
    </row>
    <row r="189" spans="1:19" x14ac:dyDescent="0.2">
      <c r="A189" s="460" t="s">
        <v>442</v>
      </c>
      <c r="B189" s="461"/>
      <c r="C189" s="178">
        <v>12</v>
      </c>
      <c r="D189" s="179">
        <v>5000</v>
      </c>
      <c r="E189" s="179">
        <f t="shared" si="19"/>
        <v>60000</v>
      </c>
      <c r="G189" s="412" t="s">
        <v>446</v>
      </c>
      <c r="H189" s="413"/>
      <c r="I189" s="204">
        <f>E182</f>
        <v>662000</v>
      </c>
      <c r="J189" s="204">
        <f>I189*1.05</f>
        <v>695100</v>
      </c>
      <c r="K189" s="204">
        <f t="shared" ref="K189:M189" si="20">J189*1.05</f>
        <v>729855</v>
      </c>
      <c r="L189" s="204">
        <f t="shared" si="20"/>
        <v>766347.75</v>
      </c>
      <c r="M189" s="204">
        <f t="shared" si="20"/>
        <v>804665.13750000007</v>
      </c>
    </row>
    <row r="190" spans="1:19" x14ac:dyDescent="0.2">
      <c r="A190" s="460" t="s">
        <v>443</v>
      </c>
      <c r="B190" s="461"/>
      <c r="C190" s="178">
        <v>6</v>
      </c>
      <c r="D190" s="179">
        <v>9000</v>
      </c>
      <c r="E190" s="179">
        <f t="shared" si="19"/>
        <v>54000</v>
      </c>
      <c r="G190" s="389" t="s">
        <v>447</v>
      </c>
      <c r="H190" s="390"/>
      <c r="I190" s="204">
        <f>E193</f>
        <v>1869600</v>
      </c>
      <c r="J190" s="204">
        <f t="shared" ref="J190:M190" si="21">I190*1.05</f>
        <v>1963080</v>
      </c>
      <c r="K190" s="204">
        <f t="shared" si="21"/>
        <v>2061234</v>
      </c>
      <c r="L190" s="204">
        <f t="shared" si="21"/>
        <v>2164295.7000000002</v>
      </c>
      <c r="M190" s="204">
        <f t="shared" si="21"/>
        <v>2272510.4850000003</v>
      </c>
    </row>
    <row r="191" spans="1:19" x14ac:dyDescent="0.2">
      <c r="A191" s="460" t="s">
        <v>444</v>
      </c>
      <c r="B191" s="461"/>
      <c r="C191" s="178">
        <v>24</v>
      </c>
      <c r="D191" s="179">
        <v>55900</v>
      </c>
      <c r="E191" s="179">
        <f t="shared" si="19"/>
        <v>1341600</v>
      </c>
      <c r="G191" s="191" t="s">
        <v>554</v>
      </c>
      <c r="H191" s="200">
        <v>4200000</v>
      </c>
      <c r="I191" s="201">
        <f>H191*12</f>
        <v>50400000</v>
      </c>
      <c r="J191" s="204">
        <f t="shared" ref="J191:M191" si="22">I191*1.05</f>
        <v>52920000</v>
      </c>
      <c r="K191" s="204">
        <f t="shared" si="22"/>
        <v>55566000</v>
      </c>
      <c r="L191" s="204">
        <f t="shared" si="22"/>
        <v>58344300</v>
      </c>
      <c r="M191" s="204">
        <f t="shared" si="22"/>
        <v>61261515</v>
      </c>
    </row>
    <row r="192" spans="1:19" x14ac:dyDescent="0.2">
      <c r="A192" s="478" t="s">
        <v>445</v>
      </c>
      <c r="B192" s="478"/>
      <c r="C192" s="180">
        <v>6</v>
      </c>
      <c r="D192" s="181">
        <v>6000</v>
      </c>
      <c r="E192" s="181">
        <f t="shared" si="19"/>
        <v>36000</v>
      </c>
      <c r="G192" s="191" t="s">
        <v>555</v>
      </c>
      <c r="H192" s="200">
        <v>430000</v>
      </c>
      <c r="I192" s="201">
        <f>H192*12</f>
        <v>5160000</v>
      </c>
      <c r="J192" s="204">
        <f t="shared" ref="J192:M192" si="23">I192*1.05</f>
        <v>5418000</v>
      </c>
      <c r="K192" s="204">
        <f t="shared" si="23"/>
        <v>5688900</v>
      </c>
      <c r="L192" s="204">
        <f t="shared" si="23"/>
        <v>5973345</v>
      </c>
      <c r="M192" s="204">
        <f t="shared" si="23"/>
        <v>6272012.25</v>
      </c>
    </row>
    <row r="193" spans="1:14" x14ac:dyDescent="0.2">
      <c r="A193" s="406" t="s">
        <v>7</v>
      </c>
      <c r="B193" s="406"/>
      <c r="C193" s="185"/>
      <c r="D193" s="186"/>
      <c r="E193" s="182">
        <f>SUM(E185:E192)</f>
        <v>1869600</v>
      </c>
      <c r="G193" s="191" t="s">
        <v>556</v>
      </c>
      <c r="H193" s="200">
        <v>7562423</v>
      </c>
      <c r="I193" s="201">
        <f t="shared" ref="I193" si="24">H193*12</f>
        <v>90749076</v>
      </c>
      <c r="J193" s="204">
        <f t="shared" ref="J193:M195" si="25">I193*1.05</f>
        <v>95286529.799999997</v>
      </c>
      <c r="K193" s="204">
        <f t="shared" si="25"/>
        <v>100050856.29000001</v>
      </c>
      <c r="L193" s="204">
        <f t="shared" si="25"/>
        <v>105053399.10450001</v>
      </c>
      <c r="M193" s="204">
        <f t="shared" si="25"/>
        <v>110306069.05972502</v>
      </c>
    </row>
    <row r="194" spans="1:14" x14ac:dyDescent="0.2">
      <c r="A194" s="278"/>
      <c r="B194" s="278"/>
      <c r="C194" s="185"/>
      <c r="D194" s="186"/>
      <c r="E194" s="273"/>
      <c r="G194" s="191" t="s">
        <v>583</v>
      </c>
      <c r="H194" s="200">
        <v>1500000</v>
      </c>
      <c r="I194" s="201">
        <f>H194*12</f>
        <v>18000000</v>
      </c>
      <c r="J194" s="204">
        <f>I194*1.05</f>
        <v>18900000</v>
      </c>
      <c r="K194" s="204">
        <f t="shared" si="25"/>
        <v>19845000</v>
      </c>
      <c r="L194" s="204">
        <f t="shared" si="25"/>
        <v>20837250</v>
      </c>
      <c r="M194" s="204">
        <f t="shared" si="25"/>
        <v>21879112.5</v>
      </c>
    </row>
    <row r="195" spans="1:14" x14ac:dyDescent="0.2">
      <c r="A195" s="391" t="s">
        <v>448</v>
      </c>
      <c r="B195" s="391"/>
      <c r="C195" s="391"/>
      <c r="D195" s="391"/>
      <c r="E195" s="187">
        <f>SUM(E193,E182)</f>
        <v>2531600</v>
      </c>
      <c r="G195" s="191" t="s">
        <v>584</v>
      </c>
      <c r="H195" s="200">
        <v>1800000</v>
      </c>
      <c r="I195" s="201">
        <f>H195*12</f>
        <v>21600000</v>
      </c>
      <c r="J195" s="204">
        <f>I195*1.05</f>
        <v>22680000</v>
      </c>
      <c r="K195" s="204">
        <f t="shared" si="25"/>
        <v>23814000</v>
      </c>
      <c r="L195" s="204">
        <f t="shared" si="25"/>
        <v>25004700</v>
      </c>
      <c r="M195" s="204">
        <f t="shared" si="25"/>
        <v>26254935</v>
      </c>
    </row>
    <row r="196" spans="1:14" x14ac:dyDescent="0.2">
      <c r="A196" s="278"/>
      <c r="B196" s="278"/>
      <c r="C196" s="185"/>
      <c r="D196" s="186"/>
      <c r="E196" s="273"/>
      <c r="G196" s="191" t="s">
        <v>557</v>
      </c>
      <c r="H196" s="272">
        <v>1380000</v>
      </c>
      <c r="I196" s="201">
        <f>H196*12</f>
        <v>16560000</v>
      </c>
      <c r="J196" s="204">
        <f t="shared" ref="J196:M197" si="26">I196*1.05</f>
        <v>17388000</v>
      </c>
      <c r="K196" s="204">
        <f t="shared" si="26"/>
        <v>18257400</v>
      </c>
      <c r="L196" s="204">
        <f t="shared" si="26"/>
        <v>19170270</v>
      </c>
      <c r="M196" s="204">
        <f t="shared" si="26"/>
        <v>20128783.5</v>
      </c>
    </row>
    <row r="197" spans="1:14" x14ac:dyDescent="0.2">
      <c r="A197" s="278"/>
      <c r="B197" s="278"/>
      <c r="C197" s="185"/>
      <c r="D197" s="186"/>
      <c r="E197" s="273"/>
      <c r="G197" s="192" t="s">
        <v>579</v>
      </c>
      <c r="H197" s="277">
        <v>150000</v>
      </c>
      <c r="I197" s="277">
        <f>H197*12</f>
        <v>1800000</v>
      </c>
      <c r="J197" s="277">
        <f t="shared" si="26"/>
        <v>1890000</v>
      </c>
      <c r="K197" s="277">
        <f t="shared" si="26"/>
        <v>1984500</v>
      </c>
      <c r="L197" s="277">
        <f t="shared" si="26"/>
        <v>2083725</v>
      </c>
      <c r="M197" s="277">
        <f t="shared" si="26"/>
        <v>2187911.25</v>
      </c>
    </row>
    <row r="198" spans="1:14" x14ac:dyDescent="0.2">
      <c r="G198" s="464" t="s">
        <v>367</v>
      </c>
      <c r="H198" s="465"/>
      <c r="I198" s="235">
        <f>Nómina.!M20</f>
        <v>218692357.81060001</v>
      </c>
      <c r="J198" s="204">
        <f t="shared" ref="J198:M198" si="27">I198*1.05</f>
        <v>229626975.70113003</v>
      </c>
      <c r="K198" s="204">
        <f t="shared" si="27"/>
        <v>241108324.48618653</v>
      </c>
      <c r="L198" s="204">
        <f t="shared" si="27"/>
        <v>253163740.71049586</v>
      </c>
      <c r="M198" s="204">
        <f t="shared" si="27"/>
        <v>265821927.74602067</v>
      </c>
    </row>
    <row r="199" spans="1:14" x14ac:dyDescent="0.2">
      <c r="G199" s="406" t="s">
        <v>534</v>
      </c>
      <c r="H199" s="406"/>
      <c r="I199" s="205">
        <f>SUM(I189:I198)</f>
        <v>425493033.81060004</v>
      </c>
      <c r="J199" s="187">
        <f t="shared" ref="J199:M199" si="28">I199*1.05</f>
        <v>446767685.50113004</v>
      </c>
      <c r="K199" s="187">
        <f t="shared" si="28"/>
        <v>469106069.77618659</v>
      </c>
      <c r="L199" s="187">
        <f t="shared" si="28"/>
        <v>492561373.26499593</v>
      </c>
      <c r="M199" s="187">
        <f t="shared" si="28"/>
        <v>517189441.92824572</v>
      </c>
      <c r="N199" s="298">
        <f>SUM(I199:M199)</f>
        <v>2351117604.2811584</v>
      </c>
    </row>
    <row r="200" spans="1:14" ht="14.1" customHeight="1" x14ac:dyDescent="0.2"/>
    <row r="201" spans="1:14" x14ac:dyDescent="0.2">
      <c r="A201" s="152"/>
      <c r="J201" s="157"/>
      <c r="K201" s="157"/>
      <c r="L201" s="157"/>
      <c r="M201" s="157"/>
    </row>
    <row r="202" spans="1:14" x14ac:dyDescent="0.2">
      <c r="A202" s="377" t="s">
        <v>603</v>
      </c>
      <c r="B202" s="466"/>
      <c r="C202" s="466"/>
      <c r="D202" s="466"/>
      <c r="E202" s="466"/>
      <c r="F202" s="466"/>
      <c r="G202" s="466"/>
      <c r="H202" s="466"/>
      <c r="I202" s="466"/>
      <c r="J202" s="466"/>
      <c r="K202" s="466"/>
      <c r="L202" s="467"/>
    </row>
    <row r="203" spans="1:14" x14ac:dyDescent="0.2">
      <c r="A203" s="468"/>
      <c r="B203" s="469"/>
      <c r="C203" s="469"/>
      <c r="D203" s="469"/>
      <c r="E203" s="469"/>
      <c r="F203" s="469"/>
      <c r="G203" s="469"/>
      <c r="H203" s="469"/>
      <c r="I203" s="469"/>
      <c r="J203" s="469"/>
      <c r="K203" s="469"/>
      <c r="L203" s="470"/>
    </row>
    <row r="204" spans="1:14" x14ac:dyDescent="0.2">
      <c r="A204" s="468"/>
      <c r="B204" s="469"/>
      <c r="C204" s="469"/>
      <c r="D204" s="469"/>
      <c r="E204" s="469"/>
      <c r="F204" s="469"/>
      <c r="G204" s="469"/>
      <c r="H204" s="469"/>
      <c r="I204" s="469"/>
      <c r="J204" s="469"/>
      <c r="K204" s="469"/>
      <c r="L204" s="470"/>
    </row>
    <row r="205" spans="1:14" x14ac:dyDescent="0.2">
      <c r="A205" s="471"/>
      <c r="B205" s="472"/>
      <c r="C205" s="472"/>
      <c r="D205" s="472"/>
      <c r="E205" s="472"/>
      <c r="F205" s="472"/>
      <c r="G205" s="472"/>
      <c r="H205" s="472"/>
      <c r="I205" s="472"/>
      <c r="J205" s="472"/>
      <c r="K205" s="472"/>
      <c r="L205" s="473"/>
    </row>
    <row r="207" spans="1:14" ht="12.75" customHeight="1" x14ac:dyDescent="0.2">
      <c r="A207" s="377" t="s">
        <v>672</v>
      </c>
      <c r="B207" s="378"/>
      <c r="C207" s="378"/>
      <c r="D207" s="378"/>
      <c r="E207" s="378"/>
      <c r="F207" s="378"/>
      <c r="G207" s="378"/>
      <c r="H207" s="378"/>
      <c r="I207" s="378"/>
      <c r="J207" s="378"/>
      <c r="K207" s="378"/>
      <c r="L207" s="379"/>
    </row>
    <row r="208" spans="1:14" x14ac:dyDescent="0.2">
      <c r="A208" s="380"/>
      <c r="B208" s="381"/>
      <c r="C208" s="381"/>
      <c r="D208" s="381"/>
      <c r="E208" s="381"/>
      <c r="F208" s="381"/>
      <c r="G208" s="381"/>
      <c r="H208" s="381"/>
      <c r="I208" s="381"/>
      <c r="J208" s="381"/>
      <c r="K208" s="381"/>
      <c r="L208" s="382"/>
    </row>
    <row r="209" spans="1:12" x14ac:dyDescent="0.2">
      <c r="A209" s="380"/>
      <c r="B209" s="381"/>
      <c r="C209" s="381"/>
      <c r="D209" s="381"/>
      <c r="E209" s="381"/>
      <c r="F209" s="381"/>
      <c r="G209" s="381"/>
      <c r="H209" s="381"/>
      <c r="I209" s="381"/>
      <c r="J209" s="381"/>
      <c r="K209" s="381"/>
      <c r="L209" s="382"/>
    </row>
    <row r="210" spans="1:12" x14ac:dyDescent="0.2">
      <c r="A210" s="380"/>
      <c r="B210" s="381"/>
      <c r="C210" s="381"/>
      <c r="D210" s="381"/>
      <c r="E210" s="381"/>
      <c r="F210" s="381"/>
      <c r="G210" s="381"/>
      <c r="H210" s="381"/>
      <c r="I210" s="381"/>
      <c r="J210" s="381"/>
      <c r="K210" s="381"/>
      <c r="L210" s="382"/>
    </row>
    <row r="211" spans="1:12" x14ac:dyDescent="0.2">
      <c r="A211" s="383"/>
      <c r="B211" s="384"/>
      <c r="C211" s="384"/>
      <c r="D211" s="384"/>
      <c r="E211" s="384"/>
      <c r="F211" s="384"/>
      <c r="G211" s="384"/>
      <c r="H211" s="384"/>
      <c r="I211" s="384"/>
      <c r="J211" s="384"/>
      <c r="K211" s="384"/>
      <c r="L211" s="385"/>
    </row>
    <row r="213" spans="1:12" x14ac:dyDescent="0.2">
      <c r="A213" s="377" t="s">
        <v>604</v>
      </c>
      <c r="B213" s="378"/>
      <c r="C213" s="378"/>
      <c r="D213" s="378"/>
      <c r="E213" s="378"/>
      <c r="F213" s="378"/>
      <c r="G213" s="378"/>
      <c r="H213" s="378"/>
      <c r="I213" s="378"/>
      <c r="J213" s="378"/>
      <c r="K213" s="378"/>
      <c r="L213" s="379"/>
    </row>
    <row r="214" spans="1:12" x14ac:dyDescent="0.2">
      <c r="A214" s="383"/>
      <c r="B214" s="384"/>
      <c r="C214" s="384"/>
      <c r="D214" s="384"/>
      <c r="E214" s="384"/>
      <c r="F214" s="384"/>
      <c r="G214" s="384"/>
      <c r="H214" s="384"/>
      <c r="I214" s="384"/>
      <c r="J214" s="384"/>
      <c r="K214" s="384"/>
      <c r="L214" s="385"/>
    </row>
    <row r="216" spans="1:12" x14ac:dyDescent="0.2">
      <c r="A216" s="377" t="s">
        <v>605</v>
      </c>
      <c r="B216" s="378"/>
      <c r="C216" s="378"/>
      <c r="D216" s="378"/>
      <c r="E216" s="378"/>
      <c r="F216" s="378"/>
      <c r="G216" s="378"/>
      <c r="H216" s="378"/>
      <c r="I216" s="378"/>
      <c r="J216" s="378"/>
      <c r="K216" s="378"/>
      <c r="L216" s="379"/>
    </row>
    <row r="217" spans="1:12" x14ac:dyDescent="0.2">
      <c r="A217" s="383"/>
      <c r="B217" s="384"/>
      <c r="C217" s="384"/>
      <c r="D217" s="384"/>
      <c r="E217" s="384"/>
      <c r="F217" s="384"/>
      <c r="G217" s="384"/>
      <c r="H217" s="384"/>
      <c r="I217" s="384"/>
      <c r="J217" s="384"/>
      <c r="K217" s="384"/>
      <c r="L217" s="385"/>
    </row>
    <row r="220" spans="1:12" x14ac:dyDescent="0.2">
      <c r="A220" s="431" t="s">
        <v>647</v>
      </c>
      <c r="B220" s="431"/>
    </row>
    <row r="222" spans="1:12" x14ac:dyDescent="0.2">
      <c r="B222" s="480" t="s">
        <v>590</v>
      </c>
      <c r="C222" s="480"/>
      <c r="D222" s="195">
        <v>4</v>
      </c>
    </row>
    <row r="223" spans="1:12" x14ac:dyDescent="0.2">
      <c r="B223" s="480" t="s">
        <v>593</v>
      </c>
      <c r="C223" s="480"/>
      <c r="D223" s="195">
        <v>2</v>
      </c>
    </row>
    <row r="224" spans="1:12" x14ac:dyDescent="0.2">
      <c r="B224" s="111" t="s">
        <v>592</v>
      </c>
      <c r="C224" s="111"/>
      <c r="D224" s="195">
        <v>2</v>
      </c>
    </row>
    <row r="225" spans="1:12" x14ac:dyDescent="0.2">
      <c r="B225" s="480" t="s">
        <v>591</v>
      </c>
      <c r="C225" s="480"/>
      <c r="D225" s="195">
        <v>2</v>
      </c>
    </row>
    <row r="226" spans="1:12" x14ac:dyDescent="0.2">
      <c r="B226" s="480" t="s">
        <v>642</v>
      </c>
      <c r="C226" s="480"/>
      <c r="D226" s="195">
        <v>18</v>
      </c>
    </row>
    <row r="227" spans="1:12" x14ac:dyDescent="0.2">
      <c r="B227" s="480" t="s">
        <v>643</v>
      </c>
      <c r="C227" s="480"/>
      <c r="D227" s="195">
        <v>6</v>
      </c>
    </row>
    <row r="228" spans="1:12" x14ac:dyDescent="0.2">
      <c r="B228" s="480" t="s">
        <v>644</v>
      </c>
      <c r="C228" s="480"/>
      <c r="D228" s="195">
        <v>6</v>
      </c>
    </row>
    <row r="229" spans="1:12" x14ac:dyDescent="0.2">
      <c r="B229" s="480" t="s">
        <v>645</v>
      </c>
      <c r="C229" s="480"/>
      <c r="D229" s="195">
        <v>30</v>
      </c>
    </row>
    <row r="230" spans="1:12" x14ac:dyDescent="0.2">
      <c r="B230" s="480" t="s">
        <v>646</v>
      </c>
      <c r="C230" s="480"/>
      <c r="D230" s="195">
        <v>9</v>
      </c>
    </row>
    <row r="231" spans="1:12" x14ac:dyDescent="0.2">
      <c r="B231" s="480" t="s">
        <v>667</v>
      </c>
      <c r="C231" s="480"/>
      <c r="D231" s="195">
        <v>1</v>
      </c>
    </row>
    <row r="232" spans="1:12" x14ac:dyDescent="0.2">
      <c r="B232" s="480" t="s">
        <v>668</v>
      </c>
      <c r="C232" s="480"/>
      <c r="D232" s="195">
        <v>1</v>
      </c>
    </row>
    <row r="235" spans="1:12" ht="12.75" customHeight="1" x14ac:dyDescent="0.2">
      <c r="A235" s="377" t="s">
        <v>638</v>
      </c>
      <c r="B235" s="378"/>
      <c r="C235" s="378"/>
      <c r="D235" s="378"/>
      <c r="E235" s="378"/>
      <c r="F235" s="378"/>
      <c r="G235" s="378"/>
      <c r="H235" s="378"/>
      <c r="I235" s="378"/>
      <c r="J235" s="378"/>
      <c r="K235" s="378"/>
      <c r="L235" s="379"/>
    </row>
    <row r="236" spans="1:12" x14ac:dyDescent="0.2">
      <c r="A236" s="380"/>
      <c r="B236" s="381"/>
      <c r="C236" s="381"/>
      <c r="D236" s="381"/>
      <c r="E236" s="381"/>
      <c r="F236" s="381"/>
      <c r="G236" s="381"/>
      <c r="H236" s="381"/>
      <c r="I236" s="381"/>
      <c r="J236" s="381"/>
      <c r="K236" s="381"/>
      <c r="L236" s="382"/>
    </row>
    <row r="237" spans="1:12" x14ac:dyDescent="0.2">
      <c r="A237" s="380"/>
      <c r="B237" s="381"/>
      <c r="C237" s="381"/>
      <c r="D237" s="381"/>
      <c r="E237" s="381"/>
      <c r="F237" s="381"/>
      <c r="G237" s="381"/>
      <c r="H237" s="381"/>
      <c r="I237" s="381"/>
      <c r="J237" s="381"/>
      <c r="K237" s="381"/>
      <c r="L237" s="382"/>
    </row>
    <row r="238" spans="1:12" x14ac:dyDescent="0.2">
      <c r="A238" s="383"/>
      <c r="B238" s="384"/>
      <c r="C238" s="384"/>
      <c r="D238" s="384"/>
      <c r="E238" s="384"/>
      <c r="F238" s="384"/>
      <c r="G238" s="384"/>
      <c r="H238" s="384"/>
      <c r="I238" s="384"/>
      <c r="J238" s="384"/>
      <c r="K238" s="384"/>
      <c r="L238" s="385"/>
    </row>
    <row r="239" spans="1:12" x14ac:dyDescent="0.2">
      <c r="A239" s="324"/>
      <c r="B239" s="324"/>
      <c r="C239" s="324"/>
      <c r="D239" s="324"/>
      <c r="E239" s="324"/>
      <c r="F239" s="324"/>
      <c r="G239" s="324"/>
      <c r="H239" s="324"/>
      <c r="I239" s="324"/>
      <c r="J239" s="324"/>
      <c r="K239" s="324"/>
      <c r="L239" s="324"/>
    </row>
    <row r="240" spans="1:12" x14ac:dyDescent="0.2">
      <c r="A240" s="377" t="s">
        <v>639</v>
      </c>
      <c r="B240" s="378"/>
      <c r="C240" s="378"/>
      <c r="D240" s="378"/>
      <c r="E240" s="378"/>
      <c r="F240" s="378"/>
      <c r="G240" s="378"/>
      <c r="H240" s="378"/>
      <c r="I240" s="378"/>
      <c r="J240" s="378"/>
      <c r="K240" s="378"/>
      <c r="L240" s="379"/>
    </row>
    <row r="241" spans="1:12" x14ac:dyDescent="0.2">
      <c r="A241" s="380"/>
      <c r="B241" s="381"/>
      <c r="C241" s="381"/>
      <c r="D241" s="381"/>
      <c r="E241" s="381"/>
      <c r="F241" s="381"/>
      <c r="G241" s="381"/>
      <c r="H241" s="381"/>
      <c r="I241" s="381"/>
      <c r="J241" s="381"/>
      <c r="K241" s="381"/>
      <c r="L241" s="382"/>
    </row>
    <row r="242" spans="1:12" x14ac:dyDescent="0.2">
      <c r="A242" s="383"/>
      <c r="B242" s="384"/>
      <c r="C242" s="384"/>
      <c r="D242" s="384"/>
      <c r="E242" s="384"/>
      <c r="F242" s="384"/>
      <c r="G242" s="384"/>
      <c r="H242" s="384"/>
      <c r="I242" s="384"/>
      <c r="J242" s="384"/>
      <c r="K242" s="384"/>
      <c r="L242" s="385"/>
    </row>
    <row r="244" spans="1:12" x14ac:dyDescent="0.2">
      <c r="A244" s="377" t="s">
        <v>640</v>
      </c>
      <c r="B244" s="378"/>
      <c r="C244" s="378"/>
      <c r="D244" s="378"/>
      <c r="E244" s="378"/>
      <c r="F244" s="378"/>
      <c r="G244" s="378"/>
      <c r="H244" s="378"/>
      <c r="I244" s="378"/>
      <c r="J244" s="378"/>
      <c r="K244" s="378"/>
      <c r="L244" s="379"/>
    </row>
    <row r="245" spans="1:12" x14ac:dyDescent="0.2">
      <c r="A245" s="380"/>
      <c r="B245" s="381"/>
      <c r="C245" s="381"/>
      <c r="D245" s="381"/>
      <c r="E245" s="381"/>
      <c r="F245" s="381"/>
      <c r="G245" s="381"/>
      <c r="H245" s="381"/>
      <c r="I245" s="381"/>
      <c r="J245" s="381"/>
      <c r="K245" s="381"/>
      <c r="L245" s="382"/>
    </row>
    <row r="246" spans="1:12" x14ac:dyDescent="0.2">
      <c r="A246" s="383"/>
      <c r="B246" s="384"/>
      <c r="C246" s="384"/>
      <c r="D246" s="384"/>
      <c r="E246" s="384"/>
      <c r="F246" s="384"/>
      <c r="G246" s="384"/>
      <c r="H246" s="384"/>
      <c r="I246" s="384"/>
      <c r="J246" s="384"/>
      <c r="K246" s="384"/>
      <c r="L246" s="385"/>
    </row>
    <row r="248" spans="1:12" x14ac:dyDescent="0.2">
      <c r="A248" s="377" t="s">
        <v>641</v>
      </c>
      <c r="B248" s="378"/>
      <c r="C248" s="378"/>
      <c r="D248" s="378"/>
      <c r="E248" s="378"/>
      <c r="F248" s="378"/>
      <c r="G248" s="378"/>
      <c r="H248" s="378"/>
      <c r="I248" s="378"/>
      <c r="J248" s="378"/>
      <c r="K248" s="378"/>
      <c r="L248" s="379"/>
    </row>
    <row r="249" spans="1:12" x14ac:dyDescent="0.2">
      <c r="A249" s="380"/>
      <c r="B249" s="381"/>
      <c r="C249" s="381"/>
      <c r="D249" s="381"/>
      <c r="E249" s="381"/>
      <c r="F249" s="381"/>
      <c r="G249" s="381"/>
      <c r="H249" s="381"/>
      <c r="I249" s="381"/>
      <c r="J249" s="381"/>
      <c r="K249" s="381"/>
      <c r="L249" s="382"/>
    </row>
    <row r="250" spans="1:12" x14ac:dyDescent="0.2">
      <c r="A250" s="383"/>
      <c r="B250" s="384"/>
      <c r="C250" s="384"/>
      <c r="D250" s="384"/>
      <c r="E250" s="384"/>
      <c r="F250" s="384"/>
      <c r="G250" s="384"/>
      <c r="H250" s="384"/>
      <c r="I250" s="384"/>
      <c r="J250" s="384"/>
      <c r="K250" s="384"/>
      <c r="L250" s="385"/>
    </row>
    <row r="252" spans="1:12" ht="12.75" customHeight="1" x14ac:dyDescent="0.2">
      <c r="A252" s="377" t="s">
        <v>677</v>
      </c>
      <c r="B252" s="378"/>
      <c r="C252" s="378"/>
      <c r="D252" s="378"/>
      <c r="E252" s="378"/>
      <c r="F252" s="378"/>
      <c r="G252" s="378"/>
      <c r="H252" s="378"/>
      <c r="I252" s="378"/>
      <c r="J252" s="378"/>
      <c r="K252" s="378"/>
      <c r="L252" s="379"/>
    </row>
    <row r="253" spans="1:12" x14ac:dyDescent="0.2">
      <c r="A253" s="380"/>
      <c r="B253" s="381"/>
      <c r="C253" s="381"/>
      <c r="D253" s="381"/>
      <c r="E253" s="381"/>
      <c r="F253" s="381"/>
      <c r="G253" s="381"/>
      <c r="H253" s="381"/>
      <c r="I253" s="381"/>
      <c r="J253" s="381"/>
      <c r="K253" s="381"/>
      <c r="L253" s="382"/>
    </row>
    <row r="254" spans="1:12" x14ac:dyDescent="0.2">
      <c r="A254" s="383"/>
      <c r="B254" s="384"/>
      <c r="C254" s="384"/>
      <c r="D254" s="384"/>
      <c r="E254" s="384"/>
      <c r="F254" s="384"/>
      <c r="G254" s="384"/>
      <c r="H254" s="384"/>
      <c r="I254" s="384"/>
      <c r="J254" s="384"/>
      <c r="K254" s="384"/>
      <c r="L254" s="385"/>
    </row>
    <row r="256" spans="1:12" x14ac:dyDescent="0.2">
      <c r="A256" s="483" t="s">
        <v>606</v>
      </c>
      <c r="B256" s="484"/>
      <c r="C256" s="484"/>
      <c r="D256" s="484"/>
      <c r="E256" s="484"/>
      <c r="F256" s="484"/>
      <c r="G256" s="484"/>
      <c r="H256" s="484"/>
      <c r="I256" s="484"/>
      <c r="J256" s="484"/>
      <c r="K256" s="484"/>
      <c r="L256" s="485"/>
    </row>
    <row r="257" spans="1:12" x14ac:dyDescent="0.2">
      <c r="A257" s="486"/>
      <c r="B257" s="487"/>
      <c r="C257" s="487"/>
      <c r="D257" s="487"/>
      <c r="E257" s="487"/>
      <c r="F257" s="487"/>
      <c r="G257" s="487"/>
      <c r="H257" s="487"/>
      <c r="I257" s="487"/>
      <c r="J257" s="487"/>
      <c r="K257" s="487"/>
      <c r="L257" s="488"/>
    </row>
    <row r="259" spans="1:12" ht="12.75" customHeight="1" x14ac:dyDescent="0.2">
      <c r="A259" s="377" t="s">
        <v>666</v>
      </c>
      <c r="B259" s="378"/>
      <c r="C259" s="378"/>
      <c r="D259" s="378"/>
      <c r="E259" s="378"/>
      <c r="F259" s="378"/>
      <c r="G259" s="378"/>
      <c r="H259" s="378"/>
      <c r="I259" s="378"/>
      <c r="J259" s="378"/>
      <c r="K259" s="378"/>
      <c r="L259" s="379"/>
    </row>
    <row r="260" spans="1:12" x14ac:dyDescent="0.2">
      <c r="A260" s="380"/>
      <c r="B260" s="381"/>
      <c r="C260" s="381"/>
      <c r="D260" s="381"/>
      <c r="E260" s="381"/>
      <c r="F260" s="381"/>
      <c r="G260" s="381"/>
      <c r="H260" s="381"/>
      <c r="I260" s="381"/>
      <c r="J260" s="381"/>
      <c r="K260" s="381"/>
      <c r="L260" s="382"/>
    </row>
    <row r="261" spans="1:12" x14ac:dyDescent="0.2">
      <c r="A261" s="380"/>
      <c r="B261" s="381"/>
      <c r="C261" s="381"/>
      <c r="D261" s="381"/>
      <c r="E261" s="381"/>
      <c r="F261" s="381"/>
      <c r="G261" s="381"/>
      <c r="H261" s="381"/>
      <c r="I261" s="381"/>
      <c r="J261" s="381"/>
      <c r="K261" s="381"/>
      <c r="L261" s="382"/>
    </row>
    <row r="262" spans="1:12" x14ac:dyDescent="0.2">
      <c r="A262" s="380"/>
      <c r="B262" s="381"/>
      <c r="C262" s="381"/>
      <c r="D262" s="381"/>
      <c r="E262" s="381"/>
      <c r="F262" s="381"/>
      <c r="G262" s="381"/>
      <c r="H262" s="381"/>
      <c r="I262" s="381"/>
      <c r="J262" s="381"/>
      <c r="K262" s="381"/>
      <c r="L262" s="382"/>
    </row>
    <row r="263" spans="1:12" x14ac:dyDescent="0.2">
      <c r="A263" s="380"/>
      <c r="B263" s="381"/>
      <c r="C263" s="381"/>
      <c r="D263" s="381"/>
      <c r="E263" s="381"/>
      <c r="F263" s="381"/>
      <c r="G263" s="381"/>
      <c r="H263" s="381"/>
      <c r="I263" s="381"/>
      <c r="J263" s="381"/>
      <c r="K263" s="381"/>
      <c r="L263" s="382"/>
    </row>
    <row r="264" spans="1:12" x14ac:dyDescent="0.2">
      <c r="A264" s="380"/>
      <c r="B264" s="381"/>
      <c r="C264" s="381"/>
      <c r="D264" s="381"/>
      <c r="E264" s="381"/>
      <c r="F264" s="381"/>
      <c r="G264" s="381"/>
      <c r="H264" s="381"/>
      <c r="I264" s="381"/>
      <c r="J264" s="381"/>
      <c r="K264" s="381"/>
      <c r="L264" s="382"/>
    </row>
    <row r="265" spans="1:12" x14ac:dyDescent="0.2">
      <c r="A265" s="380"/>
      <c r="B265" s="381"/>
      <c r="C265" s="381"/>
      <c r="D265" s="381"/>
      <c r="E265" s="381"/>
      <c r="F265" s="381"/>
      <c r="G265" s="381"/>
      <c r="H265" s="381"/>
      <c r="I265" s="381"/>
      <c r="J265" s="381"/>
      <c r="K265" s="381"/>
      <c r="L265" s="382"/>
    </row>
    <row r="266" spans="1:12" x14ac:dyDescent="0.2">
      <c r="A266" s="380"/>
      <c r="B266" s="381"/>
      <c r="C266" s="381"/>
      <c r="D266" s="381"/>
      <c r="E266" s="381"/>
      <c r="F266" s="381"/>
      <c r="G266" s="381"/>
      <c r="H266" s="381"/>
      <c r="I266" s="381"/>
      <c r="J266" s="381"/>
      <c r="K266" s="381"/>
      <c r="L266" s="382"/>
    </row>
    <row r="267" spans="1:12" x14ac:dyDescent="0.2">
      <c r="A267" s="380"/>
      <c r="B267" s="381"/>
      <c r="C267" s="381"/>
      <c r="D267" s="381"/>
      <c r="E267" s="381"/>
      <c r="F267" s="381"/>
      <c r="G267" s="381"/>
      <c r="H267" s="381"/>
      <c r="I267" s="381"/>
      <c r="J267" s="381"/>
      <c r="K267" s="381"/>
      <c r="L267" s="382"/>
    </row>
    <row r="268" spans="1:12" x14ac:dyDescent="0.2">
      <c r="A268" s="383"/>
      <c r="B268" s="384"/>
      <c r="C268" s="384"/>
      <c r="D268" s="384"/>
      <c r="E268" s="384"/>
      <c r="F268" s="384"/>
      <c r="G268" s="384"/>
      <c r="H268" s="384"/>
      <c r="I268" s="384"/>
      <c r="J268" s="384"/>
      <c r="K268" s="384"/>
      <c r="L268" s="385"/>
    </row>
    <row r="269" spans="1:12" x14ac:dyDescent="0.2">
      <c r="A269" s="373"/>
      <c r="B269" s="373"/>
      <c r="C269" s="373"/>
      <c r="D269" s="373"/>
      <c r="E269" s="373"/>
      <c r="F269" s="373"/>
      <c r="G269" s="373"/>
      <c r="H269" s="373"/>
      <c r="I269" s="373"/>
      <c r="J269" s="373"/>
      <c r="K269" s="373"/>
      <c r="L269" s="373"/>
    </row>
    <row r="270" spans="1:12" x14ac:dyDescent="0.2">
      <c r="A270" s="373"/>
      <c r="B270" s="373"/>
      <c r="C270" s="373"/>
      <c r="D270" s="373"/>
      <c r="E270" s="373"/>
      <c r="F270" s="373"/>
      <c r="G270" s="373"/>
      <c r="H270" s="373"/>
      <c r="I270" s="373"/>
      <c r="J270" s="373"/>
      <c r="K270" s="373"/>
      <c r="L270" s="373"/>
    </row>
  </sheetData>
  <mergeCells count="156">
    <mergeCell ref="A259:L268"/>
    <mergeCell ref="A19:E19"/>
    <mergeCell ref="A22:E22"/>
    <mergeCell ref="A256:L257"/>
    <mergeCell ref="A207:L211"/>
    <mergeCell ref="A213:L214"/>
    <mergeCell ref="A216:L217"/>
    <mergeCell ref="A220:B220"/>
    <mergeCell ref="B226:C226"/>
    <mergeCell ref="B225:C225"/>
    <mergeCell ref="B227:C227"/>
    <mergeCell ref="B228:C228"/>
    <mergeCell ref="B229:C229"/>
    <mergeCell ref="B223:C223"/>
    <mergeCell ref="B230:C230"/>
    <mergeCell ref="B222:C222"/>
    <mergeCell ref="A159:B159"/>
    <mergeCell ref="A160:B160"/>
    <mergeCell ref="A192:B192"/>
    <mergeCell ref="A193:B193"/>
    <mergeCell ref="A240:L242"/>
    <mergeCell ref="A235:L238"/>
    <mergeCell ref="A244:L246"/>
    <mergeCell ref="B231:C231"/>
    <mergeCell ref="A248:L250"/>
    <mergeCell ref="G198:H198"/>
    <mergeCell ref="G189:H189"/>
    <mergeCell ref="G190:H190"/>
    <mergeCell ref="A202:L205"/>
    <mergeCell ref="H174:I174"/>
    <mergeCell ref="G199:H199"/>
    <mergeCell ref="H175:I175"/>
    <mergeCell ref="H181:I181"/>
    <mergeCell ref="G184:I184"/>
    <mergeCell ref="A181:B181"/>
    <mergeCell ref="A182:B182"/>
    <mergeCell ref="H182:I182"/>
    <mergeCell ref="C182:D182"/>
    <mergeCell ref="A177:B177"/>
    <mergeCell ref="A178:B178"/>
    <mergeCell ref="A179:B179"/>
    <mergeCell ref="A180:B180"/>
    <mergeCell ref="G186:H186"/>
    <mergeCell ref="G188:H188"/>
    <mergeCell ref="A191:B191"/>
    <mergeCell ref="B232:C232"/>
    <mergeCell ref="A161:B161"/>
    <mergeCell ref="A163:B163"/>
    <mergeCell ref="A162:B162"/>
    <mergeCell ref="A168:B168"/>
    <mergeCell ref="A169:B169"/>
    <mergeCell ref="A170:B170"/>
    <mergeCell ref="A195:D195"/>
    <mergeCell ref="A186:B186"/>
    <mergeCell ref="A188:B188"/>
    <mergeCell ref="A187:B187"/>
    <mergeCell ref="A189:B189"/>
    <mergeCell ref="A190:B190"/>
    <mergeCell ref="A171:B171"/>
    <mergeCell ref="A172:B172"/>
    <mergeCell ref="A173:B173"/>
    <mergeCell ref="A174:B174"/>
    <mergeCell ref="A175:B175"/>
    <mergeCell ref="A176:B176"/>
    <mergeCell ref="A166:D166"/>
    <mergeCell ref="A185:B185"/>
    <mergeCell ref="A184:B184"/>
    <mergeCell ref="A117:B117"/>
    <mergeCell ref="A118:B118"/>
    <mergeCell ref="A114:D114"/>
    <mergeCell ref="A156:B156"/>
    <mergeCell ref="A158:B158"/>
    <mergeCell ref="B147:C147"/>
    <mergeCell ref="B148:C148"/>
    <mergeCell ref="B149:C149"/>
    <mergeCell ref="B146:C146"/>
    <mergeCell ref="B140:C140"/>
    <mergeCell ref="B150:C150"/>
    <mergeCell ref="B130:C130"/>
    <mergeCell ref="B131:C131"/>
    <mergeCell ref="B132:C132"/>
    <mergeCell ref="B137:C137"/>
    <mergeCell ref="B138:C138"/>
    <mergeCell ref="B139:C139"/>
    <mergeCell ref="B133:C133"/>
    <mergeCell ref="B144:C144"/>
    <mergeCell ref="B145:C145"/>
    <mergeCell ref="B136:C136"/>
    <mergeCell ref="B134:C134"/>
    <mergeCell ref="B143:C143"/>
    <mergeCell ref="A104:L107"/>
    <mergeCell ref="A109:L111"/>
    <mergeCell ref="A11:O11"/>
    <mergeCell ref="A12:D12"/>
    <mergeCell ref="A10:E10"/>
    <mergeCell ref="A1:M1"/>
    <mergeCell ref="A2:M2"/>
    <mergeCell ref="A3:M3"/>
    <mergeCell ref="A4:M4"/>
    <mergeCell ref="A6:D6"/>
    <mergeCell ref="A14:H14"/>
    <mergeCell ref="A21:D21"/>
    <mergeCell ref="A89:D89"/>
    <mergeCell ref="A91:C91"/>
    <mergeCell ref="E33:F33"/>
    <mergeCell ref="A33:D33"/>
    <mergeCell ref="E34:F34"/>
    <mergeCell ref="E35:F35"/>
    <mergeCell ref="A96:L98"/>
    <mergeCell ref="A100:L102"/>
    <mergeCell ref="A31:C31"/>
    <mergeCell ref="A8:C8"/>
    <mergeCell ref="A32:L32"/>
    <mergeCell ref="A34:D34"/>
    <mergeCell ref="E93:F93"/>
    <mergeCell ref="E94:F94"/>
    <mergeCell ref="E36:F36"/>
    <mergeCell ref="A75:D75"/>
    <mergeCell ref="E75:F75"/>
    <mergeCell ref="A76:D76"/>
    <mergeCell ref="E76:F76"/>
    <mergeCell ref="D68:E68"/>
    <mergeCell ref="D69:E69"/>
    <mergeCell ref="D70:E70"/>
    <mergeCell ref="D71:E71"/>
    <mergeCell ref="D72:E72"/>
    <mergeCell ref="A80:F80"/>
    <mergeCell ref="A49:I49"/>
    <mergeCell ref="H91:J91"/>
    <mergeCell ref="A74:D74"/>
    <mergeCell ref="E74:F74"/>
    <mergeCell ref="A77:D77"/>
    <mergeCell ref="A252:L254"/>
    <mergeCell ref="E77:F77"/>
    <mergeCell ref="A78:D78"/>
    <mergeCell ref="E78:F78"/>
    <mergeCell ref="A90:C90"/>
    <mergeCell ref="H33:J33"/>
    <mergeCell ref="H34:J34"/>
    <mergeCell ref="H35:J35"/>
    <mergeCell ref="H36:J36"/>
    <mergeCell ref="A62:E62"/>
    <mergeCell ref="A64:B64"/>
    <mergeCell ref="D67:E67"/>
    <mergeCell ref="A38:L42"/>
    <mergeCell ref="A45:L47"/>
    <mergeCell ref="A44:D44"/>
    <mergeCell ref="A65:L66"/>
    <mergeCell ref="A35:D35"/>
    <mergeCell ref="A36:D36"/>
    <mergeCell ref="A92:C92"/>
    <mergeCell ref="A93:C93"/>
    <mergeCell ref="A94:C94"/>
    <mergeCell ref="E90:F90"/>
    <mergeCell ref="E91:F91"/>
    <mergeCell ref="E92:F92"/>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zoomScale="80" zoomScaleNormal="80" workbookViewId="0">
      <selection activeCell="M1" sqref="M1"/>
    </sheetView>
  </sheetViews>
  <sheetFormatPr baseColWidth="10" defaultRowHeight="15" x14ac:dyDescent="0.25"/>
  <sheetData>
    <row r="1" spans="1:13" ht="16.5" thickTop="1" thickBot="1" x14ac:dyDescent="0.3">
      <c r="A1" s="510" t="s">
        <v>316</v>
      </c>
      <c r="B1" s="511"/>
      <c r="C1" s="512"/>
    </row>
    <row r="2" spans="1:13" ht="15.75" thickTop="1" x14ac:dyDescent="0.25"/>
    <row r="3" spans="1:13" x14ac:dyDescent="0.25">
      <c r="A3" s="549" t="s">
        <v>673</v>
      </c>
      <c r="B3" s="550"/>
      <c r="C3" s="550"/>
      <c r="D3" s="550"/>
      <c r="E3" s="550"/>
      <c r="F3" s="550"/>
      <c r="G3" s="550"/>
      <c r="H3" s="550"/>
      <c r="I3" s="550"/>
      <c r="J3" s="550"/>
      <c r="K3" s="550"/>
      <c r="L3" s="550"/>
      <c r="M3" s="551"/>
    </row>
    <row r="4" spans="1:13" x14ac:dyDescent="0.25">
      <c r="A4" s="555"/>
      <c r="B4" s="556"/>
      <c r="C4" s="556"/>
      <c r="D4" s="556"/>
      <c r="E4" s="556"/>
      <c r="F4" s="556"/>
      <c r="G4" s="556"/>
      <c r="H4" s="556"/>
      <c r="I4" s="556"/>
      <c r="J4" s="556"/>
      <c r="K4" s="556"/>
      <c r="L4" s="556"/>
      <c r="M4" s="557"/>
    </row>
    <row r="6" spans="1:13" ht="15" customHeight="1" x14ac:dyDescent="0.25">
      <c r="A6" s="549" t="s">
        <v>674</v>
      </c>
      <c r="B6" s="550"/>
      <c r="C6" s="550"/>
      <c r="D6" s="550"/>
      <c r="E6" s="550"/>
      <c r="F6" s="550"/>
      <c r="G6" s="550"/>
      <c r="H6" s="550"/>
      <c r="I6" s="550"/>
      <c r="J6" s="550"/>
      <c r="K6" s="550"/>
      <c r="L6" s="550"/>
      <c r="M6" s="551"/>
    </row>
    <row r="7" spans="1:13" x14ac:dyDescent="0.25">
      <c r="A7" s="552"/>
      <c r="B7" s="553"/>
      <c r="C7" s="553"/>
      <c r="D7" s="553"/>
      <c r="E7" s="553"/>
      <c r="F7" s="553"/>
      <c r="G7" s="553"/>
      <c r="H7" s="553"/>
      <c r="I7" s="553"/>
      <c r="J7" s="553"/>
      <c r="K7" s="553"/>
      <c r="L7" s="553"/>
      <c r="M7" s="554"/>
    </row>
    <row r="8" spans="1:13" x14ac:dyDescent="0.25">
      <c r="A8" s="555"/>
      <c r="B8" s="556"/>
      <c r="C8" s="556"/>
      <c r="D8" s="556"/>
      <c r="E8" s="556"/>
      <c r="F8" s="556"/>
      <c r="G8" s="556"/>
      <c r="H8" s="556"/>
      <c r="I8" s="556"/>
      <c r="J8" s="556"/>
      <c r="K8" s="556"/>
      <c r="L8" s="556"/>
      <c r="M8" s="557"/>
    </row>
    <row r="10" spans="1:13" ht="15" customHeight="1" x14ac:dyDescent="0.25">
      <c r="A10" s="549" t="s">
        <v>675</v>
      </c>
      <c r="B10" s="550"/>
      <c r="C10" s="550"/>
      <c r="D10" s="550"/>
      <c r="E10" s="550"/>
      <c r="F10" s="550"/>
      <c r="G10" s="550"/>
      <c r="H10" s="550"/>
      <c r="I10" s="550"/>
      <c r="J10" s="550"/>
      <c r="K10" s="550"/>
      <c r="L10" s="550"/>
      <c r="M10" s="551"/>
    </row>
    <row r="11" spans="1:13" x14ac:dyDescent="0.25">
      <c r="A11" s="552"/>
      <c r="B11" s="553"/>
      <c r="C11" s="553"/>
      <c r="D11" s="553"/>
      <c r="E11" s="553"/>
      <c r="F11" s="553"/>
      <c r="G11" s="553"/>
      <c r="H11" s="553"/>
      <c r="I11" s="553"/>
      <c r="J11" s="553"/>
      <c r="K11" s="553"/>
      <c r="L11" s="553"/>
      <c r="M11" s="554"/>
    </row>
    <row r="12" spans="1:13" x14ac:dyDescent="0.25">
      <c r="A12" s="552"/>
      <c r="B12" s="553"/>
      <c r="C12" s="553"/>
      <c r="D12" s="553"/>
      <c r="E12" s="553"/>
      <c r="F12" s="553"/>
      <c r="G12" s="553"/>
      <c r="H12" s="553"/>
      <c r="I12" s="553"/>
      <c r="J12" s="553"/>
      <c r="K12" s="553"/>
      <c r="L12" s="553"/>
      <c r="M12" s="554"/>
    </row>
    <row r="13" spans="1:13" x14ac:dyDescent="0.25">
      <c r="A13" s="552"/>
      <c r="B13" s="553"/>
      <c r="C13" s="553"/>
      <c r="D13" s="553"/>
      <c r="E13" s="553"/>
      <c r="F13" s="553"/>
      <c r="G13" s="553"/>
      <c r="H13" s="553"/>
      <c r="I13" s="553"/>
      <c r="J13" s="553"/>
      <c r="K13" s="553"/>
      <c r="L13" s="553"/>
      <c r="M13" s="554"/>
    </row>
    <row r="14" spans="1:13" x14ac:dyDescent="0.25">
      <c r="A14" s="552"/>
      <c r="B14" s="553"/>
      <c r="C14" s="553"/>
      <c r="D14" s="553"/>
      <c r="E14" s="553"/>
      <c r="F14" s="553"/>
      <c r="G14" s="553"/>
      <c r="H14" s="553"/>
      <c r="I14" s="553"/>
      <c r="J14" s="553"/>
      <c r="K14" s="553"/>
      <c r="L14" s="553"/>
      <c r="M14" s="554"/>
    </row>
    <row r="15" spans="1:13" x14ac:dyDescent="0.25">
      <c r="A15" s="555"/>
      <c r="B15" s="556"/>
      <c r="C15" s="556"/>
      <c r="D15" s="556"/>
      <c r="E15" s="556"/>
      <c r="F15" s="556"/>
      <c r="G15" s="556"/>
      <c r="H15" s="556"/>
      <c r="I15" s="556"/>
      <c r="J15" s="556"/>
      <c r="K15" s="556"/>
      <c r="L15" s="556"/>
      <c r="M15" s="557"/>
    </row>
    <row r="17" spans="1:13" ht="15" customHeight="1" x14ac:dyDescent="0.25">
      <c r="A17" s="549" t="s">
        <v>658</v>
      </c>
      <c r="B17" s="550"/>
      <c r="C17" s="550"/>
      <c r="D17" s="550"/>
      <c r="E17" s="550"/>
      <c r="F17" s="550"/>
      <c r="G17" s="550"/>
      <c r="H17" s="550"/>
      <c r="I17" s="550"/>
      <c r="J17" s="550"/>
      <c r="K17" s="550"/>
      <c r="L17" s="550"/>
      <c r="M17" s="551"/>
    </row>
    <row r="18" spans="1:13" x14ac:dyDescent="0.25">
      <c r="A18" s="552"/>
      <c r="B18" s="553"/>
      <c r="C18" s="553"/>
      <c r="D18" s="553"/>
      <c r="E18" s="553"/>
      <c r="F18" s="553"/>
      <c r="G18" s="553"/>
      <c r="H18" s="553"/>
      <c r="I18" s="553"/>
      <c r="J18" s="553"/>
      <c r="K18" s="553"/>
      <c r="L18" s="553"/>
      <c r="M18" s="554"/>
    </row>
    <row r="19" spans="1:13" x14ac:dyDescent="0.25">
      <c r="A19" s="552"/>
      <c r="B19" s="553"/>
      <c r="C19" s="553"/>
      <c r="D19" s="553"/>
      <c r="E19" s="553"/>
      <c r="F19" s="553"/>
      <c r="G19" s="553"/>
      <c r="H19" s="553"/>
      <c r="I19" s="553"/>
      <c r="J19" s="553"/>
      <c r="K19" s="553"/>
      <c r="L19" s="553"/>
      <c r="M19" s="554"/>
    </row>
    <row r="20" spans="1:13" x14ac:dyDescent="0.25">
      <c r="A20" s="552"/>
      <c r="B20" s="553"/>
      <c r="C20" s="553"/>
      <c r="D20" s="553"/>
      <c r="E20" s="553"/>
      <c r="F20" s="553"/>
      <c r="G20" s="553"/>
      <c r="H20" s="553"/>
      <c r="I20" s="553"/>
      <c r="J20" s="553"/>
      <c r="K20" s="553"/>
      <c r="L20" s="553"/>
      <c r="M20" s="554"/>
    </row>
    <row r="21" spans="1:13" x14ac:dyDescent="0.25">
      <c r="A21" s="552"/>
      <c r="B21" s="553"/>
      <c r="C21" s="553"/>
      <c r="D21" s="553"/>
      <c r="E21" s="553"/>
      <c r="F21" s="553"/>
      <c r="G21" s="553"/>
      <c r="H21" s="553"/>
      <c r="I21" s="553"/>
      <c r="J21" s="553"/>
      <c r="K21" s="553"/>
      <c r="L21" s="553"/>
      <c r="M21" s="554"/>
    </row>
    <row r="22" spans="1:13" x14ac:dyDescent="0.25">
      <c r="A22" s="555"/>
      <c r="B22" s="556"/>
      <c r="C22" s="556"/>
      <c r="D22" s="556"/>
      <c r="E22" s="556"/>
      <c r="F22" s="556"/>
      <c r="G22" s="556"/>
      <c r="H22" s="556"/>
      <c r="I22" s="556"/>
      <c r="J22" s="556"/>
      <c r="K22" s="556"/>
      <c r="L22" s="556"/>
      <c r="M22" s="557"/>
    </row>
    <row r="23" spans="1:13" x14ac:dyDescent="0.25">
      <c r="A23" s="372"/>
      <c r="B23" s="372"/>
      <c r="C23" s="372"/>
      <c r="D23" s="372"/>
      <c r="E23" s="372"/>
      <c r="F23" s="372"/>
      <c r="G23" s="372"/>
      <c r="H23" s="372"/>
      <c r="I23" s="372"/>
      <c r="J23" s="372"/>
      <c r="K23" s="372"/>
      <c r="L23" s="372"/>
      <c r="M23" s="372"/>
    </row>
    <row r="24" spans="1:13" ht="15" customHeight="1" x14ac:dyDescent="0.25">
      <c r="A24" s="549" t="s">
        <v>676</v>
      </c>
      <c r="B24" s="550"/>
      <c r="C24" s="550"/>
      <c r="D24" s="550"/>
      <c r="E24" s="550"/>
      <c r="F24" s="550"/>
      <c r="G24" s="550"/>
      <c r="H24" s="550"/>
      <c r="I24" s="550"/>
      <c r="J24" s="550"/>
      <c r="K24" s="550"/>
      <c r="L24" s="550"/>
      <c r="M24" s="551"/>
    </row>
    <row r="25" spans="1:13" x14ac:dyDescent="0.25">
      <c r="A25" s="552"/>
      <c r="B25" s="553"/>
      <c r="C25" s="553"/>
      <c r="D25" s="553"/>
      <c r="E25" s="553"/>
      <c r="F25" s="553"/>
      <c r="G25" s="553"/>
      <c r="H25" s="553"/>
      <c r="I25" s="553"/>
      <c r="J25" s="553"/>
      <c r="K25" s="553"/>
      <c r="L25" s="553"/>
      <c r="M25" s="554"/>
    </row>
    <row r="26" spans="1:13" x14ac:dyDescent="0.25">
      <c r="A26" s="552"/>
      <c r="B26" s="553"/>
      <c r="C26" s="553"/>
      <c r="D26" s="553"/>
      <c r="E26" s="553"/>
      <c r="F26" s="553"/>
      <c r="G26" s="553"/>
      <c r="H26" s="553"/>
      <c r="I26" s="553"/>
      <c r="J26" s="553"/>
      <c r="K26" s="553"/>
      <c r="L26" s="553"/>
      <c r="M26" s="554"/>
    </row>
    <row r="27" spans="1:13" x14ac:dyDescent="0.25">
      <c r="A27" s="552"/>
      <c r="B27" s="553"/>
      <c r="C27" s="553"/>
      <c r="D27" s="553"/>
      <c r="E27" s="553"/>
      <c r="F27" s="553"/>
      <c r="G27" s="553"/>
      <c r="H27" s="553"/>
      <c r="I27" s="553"/>
      <c r="J27" s="553"/>
      <c r="K27" s="553"/>
      <c r="L27" s="553"/>
      <c r="M27" s="554"/>
    </row>
    <row r="28" spans="1:13" x14ac:dyDescent="0.25">
      <c r="A28" s="552"/>
      <c r="B28" s="553"/>
      <c r="C28" s="553"/>
      <c r="D28" s="553"/>
      <c r="E28" s="553"/>
      <c r="F28" s="553"/>
      <c r="G28" s="553"/>
      <c r="H28" s="553"/>
      <c r="I28" s="553"/>
      <c r="J28" s="553"/>
      <c r="K28" s="553"/>
      <c r="L28" s="553"/>
      <c r="M28" s="554"/>
    </row>
    <row r="29" spans="1:13" x14ac:dyDescent="0.25">
      <c r="A29" s="552"/>
      <c r="B29" s="553"/>
      <c r="C29" s="553"/>
      <c r="D29" s="553"/>
      <c r="E29" s="553"/>
      <c r="F29" s="553"/>
      <c r="G29" s="553"/>
      <c r="H29" s="553"/>
      <c r="I29" s="553"/>
      <c r="J29" s="553"/>
      <c r="K29" s="553"/>
      <c r="L29" s="553"/>
      <c r="M29" s="554"/>
    </row>
    <row r="30" spans="1:13" x14ac:dyDescent="0.25">
      <c r="A30" s="552"/>
      <c r="B30" s="553"/>
      <c r="C30" s="553"/>
      <c r="D30" s="553"/>
      <c r="E30" s="553"/>
      <c r="F30" s="553"/>
      <c r="G30" s="553"/>
      <c r="H30" s="553"/>
      <c r="I30" s="553"/>
      <c r="J30" s="553"/>
      <c r="K30" s="553"/>
      <c r="L30" s="553"/>
      <c r="M30" s="554"/>
    </row>
    <row r="31" spans="1:13" x14ac:dyDescent="0.25">
      <c r="A31" s="552"/>
      <c r="B31" s="553"/>
      <c r="C31" s="553"/>
      <c r="D31" s="553"/>
      <c r="E31" s="553"/>
      <c r="F31" s="553"/>
      <c r="G31" s="553"/>
      <c r="H31" s="553"/>
      <c r="I31" s="553"/>
      <c r="J31" s="553"/>
      <c r="K31" s="553"/>
      <c r="L31" s="553"/>
      <c r="M31" s="554"/>
    </row>
    <row r="32" spans="1:13" x14ac:dyDescent="0.25">
      <c r="A32" s="552"/>
      <c r="B32" s="553"/>
      <c r="C32" s="553"/>
      <c r="D32" s="553"/>
      <c r="E32" s="553"/>
      <c r="F32" s="553"/>
      <c r="G32" s="553"/>
      <c r="H32" s="553"/>
      <c r="I32" s="553"/>
      <c r="J32" s="553"/>
      <c r="K32" s="553"/>
      <c r="L32" s="553"/>
      <c r="M32" s="554"/>
    </row>
    <row r="33" spans="1:13" x14ac:dyDescent="0.25">
      <c r="A33" s="552"/>
      <c r="B33" s="553"/>
      <c r="C33" s="553"/>
      <c r="D33" s="553"/>
      <c r="E33" s="553"/>
      <c r="F33" s="553"/>
      <c r="G33" s="553"/>
      <c r="H33" s="553"/>
      <c r="I33" s="553"/>
      <c r="J33" s="553"/>
      <c r="K33" s="553"/>
      <c r="L33" s="553"/>
      <c r="M33" s="554"/>
    </row>
    <row r="34" spans="1:13" x14ac:dyDescent="0.25">
      <c r="A34" s="552"/>
      <c r="B34" s="553"/>
      <c r="C34" s="553"/>
      <c r="D34" s="553"/>
      <c r="E34" s="553"/>
      <c r="F34" s="553"/>
      <c r="G34" s="553"/>
      <c r="H34" s="553"/>
      <c r="I34" s="553"/>
      <c r="J34" s="553"/>
      <c r="K34" s="553"/>
      <c r="L34" s="553"/>
      <c r="M34" s="554"/>
    </row>
    <row r="35" spans="1:13" x14ac:dyDescent="0.25">
      <c r="A35" s="552"/>
      <c r="B35" s="553"/>
      <c r="C35" s="553"/>
      <c r="D35" s="553"/>
      <c r="E35" s="553"/>
      <c r="F35" s="553"/>
      <c r="G35" s="553"/>
      <c r="H35" s="553"/>
      <c r="I35" s="553"/>
      <c r="J35" s="553"/>
      <c r="K35" s="553"/>
      <c r="L35" s="553"/>
      <c r="M35" s="554"/>
    </row>
    <row r="36" spans="1:13" x14ac:dyDescent="0.25">
      <c r="A36" s="552"/>
      <c r="B36" s="553"/>
      <c r="C36" s="553"/>
      <c r="D36" s="553"/>
      <c r="E36" s="553"/>
      <c r="F36" s="553"/>
      <c r="G36" s="553"/>
      <c r="H36" s="553"/>
      <c r="I36" s="553"/>
      <c r="J36" s="553"/>
      <c r="K36" s="553"/>
      <c r="L36" s="553"/>
      <c r="M36" s="554"/>
    </row>
    <row r="37" spans="1:13" x14ac:dyDescent="0.25">
      <c r="A37" s="552"/>
      <c r="B37" s="553"/>
      <c r="C37" s="553"/>
      <c r="D37" s="553"/>
      <c r="E37" s="553"/>
      <c r="F37" s="553"/>
      <c r="G37" s="553"/>
      <c r="H37" s="553"/>
      <c r="I37" s="553"/>
      <c r="J37" s="553"/>
      <c r="K37" s="553"/>
      <c r="L37" s="553"/>
      <c r="M37" s="554"/>
    </row>
    <row r="38" spans="1:13" x14ac:dyDescent="0.25">
      <c r="A38" s="552"/>
      <c r="B38" s="553"/>
      <c r="C38" s="553"/>
      <c r="D38" s="553"/>
      <c r="E38" s="553"/>
      <c r="F38" s="553"/>
      <c r="G38" s="553"/>
      <c r="H38" s="553"/>
      <c r="I38" s="553"/>
      <c r="J38" s="553"/>
      <c r="K38" s="553"/>
      <c r="L38" s="553"/>
      <c r="M38" s="554"/>
    </row>
    <row r="39" spans="1:13" x14ac:dyDescent="0.25">
      <c r="A39" s="552"/>
      <c r="B39" s="553"/>
      <c r="C39" s="553"/>
      <c r="D39" s="553"/>
      <c r="E39" s="553"/>
      <c r="F39" s="553"/>
      <c r="G39" s="553"/>
      <c r="H39" s="553"/>
      <c r="I39" s="553"/>
      <c r="J39" s="553"/>
      <c r="K39" s="553"/>
      <c r="L39" s="553"/>
      <c r="M39" s="554"/>
    </row>
    <row r="40" spans="1:13" x14ac:dyDescent="0.25">
      <c r="A40" s="552"/>
      <c r="B40" s="553"/>
      <c r="C40" s="553"/>
      <c r="D40" s="553"/>
      <c r="E40" s="553"/>
      <c r="F40" s="553"/>
      <c r="G40" s="553"/>
      <c r="H40" s="553"/>
      <c r="I40" s="553"/>
      <c r="J40" s="553"/>
      <c r="K40" s="553"/>
      <c r="L40" s="553"/>
      <c r="M40" s="554"/>
    </row>
    <row r="41" spans="1:13" x14ac:dyDescent="0.25">
      <c r="A41" s="552"/>
      <c r="B41" s="553"/>
      <c r="C41" s="553"/>
      <c r="D41" s="553"/>
      <c r="E41" s="553"/>
      <c r="F41" s="553"/>
      <c r="G41" s="553"/>
      <c r="H41" s="553"/>
      <c r="I41" s="553"/>
      <c r="J41" s="553"/>
      <c r="K41" s="553"/>
      <c r="L41" s="553"/>
      <c r="M41" s="554"/>
    </row>
    <row r="42" spans="1:13" x14ac:dyDescent="0.25">
      <c r="A42" s="552"/>
      <c r="B42" s="553"/>
      <c r="C42" s="553"/>
      <c r="D42" s="553"/>
      <c r="E42" s="553"/>
      <c r="F42" s="553"/>
      <c r="G42" s="553"/>
      <c r="H42" s="553"/>
      <c r="I42" s="553"/>
      <c r="J42" s="553"/>
      <c r="K42" s="553"/>
      <c r="L42" s="553"/>
      <c r="M42" s="554"/>
    </row>
    <row r="43" spans="1:13" x14ac:dyDescent="0.25">
      <c r="A43" s="552"/>
      <c r="B43" s="553"/>
      <c r="C43" s="553"/>
      <c r="D43" s="553"/>
      <c r="E43" s="553"/>
      <c r="F43" s="553"/>
      <c r="G43" s="553"/>
      <c r="H43" s="553"/>
      <c r="I43" s="553"/>
      <c r="J43" s="553"/>
      <c r="K43" s="553"/>
      <c r="L43" s="553"/>
      <c r="M43" s="554"/>
    </row>
    <row r="44" spans="1:13" x14ac:dyDescent="0.25">
      <c r="A44" s="555"/>
      <c r="B44" s="556"/>
      <c r="C44" s="556"/>
      <c r="D44" s="556"/>
      <c r="E44" s="556"/>
      <c r="F44" s="556"/>
      <c r="G44" s="556"/>
      <c r="H44" s="556"/>
      <c r="I44" s="556"/>
      <c r="J44" s="556"/>
      <c r="K44" s="556"/>
      <c r="L44" s="556"/>
      <c r="M44" s="557"/>
    </row>
    <row r="46" spans="1:13" x14ac:dyDescent="0.25">
      <c r="A46" s="549" t="s">
        <v>659</v>
      </c>
      <c r="B46" s="550"/>
      <c r="C46" s="550"/>
      <c r="D46" s="550"/>
      <c r="E46" s="550"/>
      <c r="F46" s="550"/>
      <c r="G46" s="550"/>
      <c r="H46" s="550"/>
      <c r="I46" s="550"/>
      <c r="J46" s="550"/>
      <c r="K46" s="550"/>
      <c r="L46" s="550"/>
      <c r="M46" s="551"/>
    </row>
    <row r="47" spans="1:13" x14ac:dyDescent="0.25">
      <c r="A47" s="552"/>
      <c r="B47" s="553"/>
      <c r="C47" s="553"/>
      <c r="D47" s="553"/>
      <c r="E47" s="553"/>
      <c r="F47" s="553"/>
      <c r="G47" s="553"/>
      <c r="H47" s="553"/>
      <c r="I47" s="553"/>
      <c r="J47" s="553"/>
      <c r="K47" s="553"/>
      <c r="L47" s="553"/>
      <c r="M47" s="554"/>
    </row>
    <row r="48" spans="1:13" x14ac:dyDescent="0.25">
      <c r="A48" s="552"/>
      <c r="B48" s="553"/>
      <c r="C48" s="553"/>
      <c r="D48" s="553"/>
      <c r="E48" s="553"/>
      <c r="F48" s="553"/>
      <c r="G48" s="553"/>
      <c r="H48" s="553"/>
      <c r="I48" s="553"/>
      <c r="J48" s="553"/>
      <c r="K48" s="553"/>
      <c r="L48" s="553"/>
      <c r="M48" s="554"/>
    </row>
    <row r="49" spans="1:13" x14ac:dyDescent="0.25">
      <c r="A49" s="555"/>
      <c r="B49" s="556"/>
      <c r="C49" s="556"/>
      <c r="D49" s="556"/>
      <c r="E49" s="556"/>
      <c r="F49" s="556"/>
      <c r="G49" s="556"/>
      <c r="H49" s="556"/>
      <c r="I49" s="556"/>
      <c r="J49" s="556"/>
      <c r="K49" s="556"/>
      <c r="L49" s="556"/>
      <c r="M49" s="557"/>
    </row>
    <row r="51" spans="1:13" x14ac:dyDescent="0.25">
      <c r="A51" s="549" t="s">
        <v>660</v>
      </c>
      <c r="B51" s="550"/>
      <c r="C51" s="550"/>
      <c r="D51" s="550"/>
      <c r="E51" s="550"/>
      <c r="F51" s="550"/>
      <c r="G51" s="550"/>
      <c r="H51" s="550"/>
      <c r="I51" s="550"/>
      <c r="J51" s="550"/>
      <c r="K51" s="550"/>
      <c r="L51" s="550"/>
      <c r="M51" s="551"/>
    </row>
    <row r="52" spans="1:13" x14ac:dyDescent="0.25">
      <c r="A52" s="552"/>
      <c r="B52" s="553"/>
      <c r="C52" s="553"/>
      <c r="D52" s="553"/>
      <c r="E52" s="553"/>
      <c r="F52" s="553"/>
      <c r="G52" s="553"/>
      <c r="H52" s="553"/>
      <c r="I52" s="553"/>
      <c r="J52" s="553"/>
      <c r="K52" s="553"/>
      <c r="L52" s="553"/>
      <c r="M52" s="554"/>
    </row>
    <row r="53" spans="1:13" x14ac:dyDescent="0.25">
      <c r="A53" s="555"/>
      <c r="B53" s="556"/>
      <c r="C53" s="556"/>
      <c r="D53" s="556"/>
      <c r="E53" s="556"/>
      <c r="F53" s="556"/>
      <c r="G53" s="556"/>
      <c r="H53" s="556"/>
      <c r="I53" s="556"/>
      <c r="J53" s="556"/>
      <c r="K53" s="556"/>
      <c r="L53" s="556"/>
      <c r="M53" s="557"/>
    </row>
    <row r="55" spans="1:13" x14ac:dyDescent="0.25">
      <c r="A55" s="549" t="s">
        <v>661</v>
      </c>
      <c r="B55" s="550"/>
      <c r="C55" s="550"/>
      <c r="D55" s="550"/>
      <c r="E55" s="550"/>
      <c r="F55" s="550"/>
      <c r="G55" s="550"/>
      <c r="H55" s="550"/>
      <c r="I55" s="550"/>
      <c r="J55" s="550"/>
      <c r="K55" s="550"/>
      <c r="L55" s="550"/>
      <c r="M55" s="551"/>
    </row>
    <row r="56" spans="1:13" x14ac:dyDescent="0.25">
      <c r="A56" s="555"/>
      <c r="B56" s="556"/>
      <c r="C56" s="556"/>
      <c r="D56" s="556"/>
      <c r="E56" s="556"/>
      <c r="F56" s="556"/>
      <c r="G56" s="556"/>
      <c r="H56" s="556"/>
      <c r="I56" s="556"/>
      <c r="J56" s="556"/>
      <c r="K56" s="556"/>
      <c r="L56" s="556"/>
      <c r="M56" s="557"/>
    </row>
    <row r="58" spans="1:13" x14ac:dyDescent="0.25">
      <c r="A58" s="549" t="s">
        <v>662</v>
      </c>
      <c r="B58" s="550"/>
      <c r="C58" s="550"/>
      <c r="D58" s="550"/>
      <c r="E58" s="550"/>
      <c r="F58" s="550"/>
      <c r="G58" s="550"/>
      <c r="H58" s="550"/>
      <c r="I58" s="550"/>
      <c r="J58" s="550"/>
      <c r="K58" s="550"/>
      <c r="L58" s="550"/>
      <c r="M58" s="551"/>
    </row>
    <row r="59" spans="1:13" x14ac:dyDescent="0.25">
      <c r="A59" s="552"/>
      <c r="B59" s="553"/>
      <c r="C59" s="553"/>
      <c r="D59" s="553"/>
      <c r="E59" s="553"/>
      <c r="F59" s="553"/>
      <c r="G59" s="553"/>
      <c r="H59" s="553"/>
      <c r="I59" s="553"/>
      <c r="J59" s="553"/>
      <c r="K59" s="553"/>
      <c r="L59" s="553"/>
      <c r="M59" s="554"/>
    </row>
    <row r="60" spans="1:13" x14ac:dyDescent="0.25">
      <c r="A60" s="555"/>
      <c r="B60" s="556"/>
      <c r="C60" s="556"/>
      <c r="D60" s="556"/>
      <c r="E60" s="556"/>
      <c r="F60" s="556"/>
      <c r="G60" s="556"/>
      <c r="H60" s="556"/>
      <c r="I60" s="556"/>
      <c r="J60" s="556"/>
      <c r="K60" s="556"/>
      <c r="L60" s="556"/>
      <c r="M60" s="557"/>
    </row>
    <row r="62" spans="1:13" x14ac:dyDescent="0.25">
      <c r="A62" s="558" t="s">
        <v>663</v>
      </c>
      <c r="B62" s="559"/>
      <c r="C62" s="559"/>
      <c r="D62" s="559"/>
      <c r="E62" s="559"/>
      <c r="F62" s="559"/>
      <c r="G62" s="559"/>
      <c r="H62" s="559"/>
      <c r="I62" s="559"/>
      <c r="J62" s="559"/>
      <c r="K62" s="559"/>
      <c r="L62" s="559"/>
      <c r="M62" s="560"/>
    </row>
    <row r="64" spans="1:13" x14ac:dyDescent="0.25">
      <c r="A64" s="549" t="s">
        <v>695</v>
      </c>
      <c r="B64" s="550"/>
      <c r="C64" s="550"/>
      <c r="D64" s="550"/>
      <c r="E64" s="550"/>
      <c r="F64" s="550"/>
      <c r="G64" s="550"/>
      <c r="H64" s="550"/>
      <c r="I64" s="550"/>
      <c r="J64" s="550"/>
      <c r="K64" s="550"/>
      <c r="L64" s="550"/>
      <c r="M64" s="551"/>
    </row>
    <row r="65" spans="1:13" x14ac:dyDescent="0.25">
      <c r="A65" s="552"/>
      <c r="B65" s="553"/>
      <c r="C65" s="553"/>
      <c r="D65" s="553"/>
      <c r="E65" s="553"/>
      <c r="F65" s="553"/>
      <c r="G65" s="553"/>
      <c r="H65" s="553"/>
      <c r="I65" s="553"/>
      <c r="J65" s="553"/>
      <c r="K65" s="553"/>
      <c r="L65" s="553"/>
      <c r="M65" s="554"/>
    </row>
    <row r="66" spans="1:13" x14ac:dyDescent="0.25">
      <c r="A66" s="552"/>
      <c r="B66" s="553"/>
      <c r="C66" s="553"/>
      <c r="D66" s="553"/>
      <c r="E66" s="553"/>
      <c r="F66" s="553"/>
      <c r="G66" s="553"/>
      <c r="H66" s="553"/>
      <c r="I66" s="553"/>
      <c r="J66" s="553"/>
      <c r="K66" s="553"/>
      <c r="L66" s="553"/>
      <c r="M66" s="554"/>
    </row>
    <row r="67" spans="1:13" x14ac:dyDescent="0.25">
      <c r="A67" s="552"/>
      <c r="B67" s="553"/>
      <c r="C67" s="553"/>
      <c r="D67" s="553"/>
      <c r="E67" s="553"/>
      <c r="F67" s="553"/>
      <c r="G67" s="553"/>
      <c r="H67" s="553"/>
      <c r="I67" s="553"/>
      <c r="J67" s="553"/>
      <c r="K67" s="553"/>
      <c r="L67" s="553"/>
      <c r="M67" s="554"/>
    </row>
    <row r="68" spans="1:13" x14ac:dyDescent="0.25">
      <c r="A68" s="555"/>
      <c r="B68" s="556"/>
      <c r="C68" s="556"/>
      <c r="D68" s="556"/>
      <c r="E68" s="556"/>
      <c r="F68" s="556"/>
      <c r="G68" s="556"/>
      <c r="H68" s="556"/>
      <c r="I68" s="556"/>
      <c r="J68" s="556"/>
      <c r="K68" s="556"/>
      <c r="L68" s="556"/>
      <c r="M68" s="557"/>
    </row>
    <row r="70" spans="1:13" ht="15" customHeight="1" x14ac:dyDescent="0.25">
      <c r="A70" s="549" t="s">
        <v>664</v>
      </c>
      <c r="B70" s="550"/>
      <c r="C70" s="550"/>
      <c r="D70" s="550"/>
      <c r="E70" s="550"/>
      <c r="F70" s="550"/>
      <c r="G70" s="550"/>
      <c r="H70" s="550"/>
      <c r="I70" s="550"/>
      <c r="J70" s="550"/>
      <c r="K70" s="550"/>
      <c r="L70" s="550"/>
      <c r="M70" s="551"/>
    </row>
    <row r="71" spans="1:13" x14ac:dyDescent="0.25">
      <c r="A71" s="552"/>
      <c r="B71" s="553"/>
      <c r="C71" s="553"/>
      <c r="D71" s="553"/>
      <c r="E71" s="553"/>
      <c r="F71" s="553"/>
      <c r="G71" s="553"/>
      <c r="H71" s="553"/>
      <c r="I71" s="553"/>
      <c r="J71" s="553"/>
      <c r="K71" s="553"/>
      <c r="L71" s="553"/>
      <c r="M71" s="554"/>
    </row>
    <row r="72" spans="1:13" x14ac:dyDescent="0.25">
      <c r="A72" s="552"/>
      <c r="B72" s="553"/>
      <c r="C72" s="553"/>
      <c r="D72" s="553"/>
      <c r="E72" s="553"/>
      <c r="F72" s="553"/>
      <c r="G72" s="553"/>
      <c r="H72" s="553"/>
      <c r="I72" s="553"/>
      <c r="J72" s="553"/>
      <c r="K72" s="553"/>
      <c r="L72" s="553"/>
      <c r="M72" s="554"/>
    </row>
    <row r="73" spans="1:13" x14ac:dyDescent="0.25">
      <c r="A73" s="552"/>
      <c r="B73" s="553"/>
      <c r="C73" s="553"/>
      <c r="D73" s="553"/>
      <c r="E73" s="553"/>
      <c r="F73" s="553"/>
      <c r="G73" s="553"/>
      <c r="H73" s="553"/>
      <c r="I73" s="553"/>
      <c r="J73" s="553"/>
      <c r="K73" s="553"/>
      <c r="L73" s="553"/>
      <c r="M73" s="554"/>
    </row>
    <row r="74" spans="1:13" x14ac:dyDescent="0.25">
      <c r="A74" s="552"/>
      <c r="B74" s="553"/>
      <c r="C74" s="553"/>
      <c r="D74" s="553"/>
      <c r="E74" s="553"/>
      <c r="F74" s="553"/>
      <c r="G74" s="553"/>
      <c r="H74" s="553"/>
      <c r="I74" s="553"/>
      <c r="J74" s="553"/>
      <c r="K74" s="553"/>
      <c r="L74" s="553"/>
      <c r="M74" s="554"/>
    </row>
    <row r="75" spans="1:13" x14ac:dyDescent="0.25">
      <c r="A75" s="552"/>
      <c r="B75" s="553"/>
      <c r="C75" s="553"/>
      <c r="D75" s="553"/>
      <c r="E75" s="553"/>
      <c r="F75" s="553"/>
      <c r="G75" s="553"/>
      <c r="H75" s="553"/>
      <c r="I75" s="553"/>
      <c r="J75" s="553"/>
      <c r="K75" s="553"/>
      <c r="L75" s="553"/>
      <c r="M75" s="554"/>
    </row>
    <row r="76" spans="1:13" x14ac:dyDescent="0.25">
      <c r="A76" s="555"/>
      <c r="B76" s="556"/>
      <c r="C76" s="556"/>
      <c r="D76" s="556"/>
      <c r="E76" s="556"/>
      <c r="F76" s="556"/>
      <c r="G76" s="556"/>
      <c r="H76" s="556"/>
      <c r="I76" s="556"/>
      <c r="J76" s="556"/>
      <c r="K76" s="556"/>
      <c r="L76" s="556"/>
      <c r="M76" s="557"/>
    </row>
    <row r="78" spans="1:13" ht="15" customHeight="1" x14ac:dyDescent="0.25">
      <c r="A78" s="549" t="s">
        <v>665</v>
      </c>
      <c r="B78" s="550"/>
      <c r="C78" s="550"/>
      <c r="D78" s="550"/>
      <c r="E78" s="550"/>
      <c r="F78" s="550"/>
      <c r="G78" s="550"/>
      <c r="H78" s="550"/>
      <c r="I78" s="550"/>
      <c r="J78" s="550"/>
      <c r="K78" s="550"/>
      <c r="L78" s="550"/>
      <c r="M78" s="551"/>
    </row>
    <row r="79" spans="1:13" x14ac:dyDescent="0.25">
      <c r="A79" s="552"/>
      <c r="B79" s="553"/>
      <c r="C79" s="553"/>
      <c r="D79" s="553"/>
      <c r="E79" s="553"/>
      <c r="F79" s="553"/>
      <c r="G79" s="553"/>
      <c r="H79" s="553"/>
      <c r="I79" s="553"/>
      <c r="J79" s="553"/>
      <c r="K79" s="553"/>
      <c r="L79" s="553"/>
      <c r="M79" s="554"/>
    </row>
    <row r="80" spans="1:13" x14ac:dyDescent="0.25">
      <c r="A80" s="552"/>
      <c r="B80" s="553"/>
      <c r="C80" s="553"/>
      <c r="D80" s="553"/>
      <c r="E80" s="553"/>
      <c r="F80" s="553"/>
      <c r="G80" s="553"/>
      <c r="H80" s="553"/>
      <c r="I80" s="553"/>
      <c r="J80" s="553"/>
      <c r="K80" s="553"/>
      <c r="L80" s="553"/>
      <c r="M80" s="554"/>
    </row>
    <row r="81" spans="1:13" x14ac:dyDescent="0.25">
      <c r="A81" s="552"/>
      <c r="B81" s="553"/>
      <c r="C81" s="553"/>
      <c r="D81" s="553"/>
      <c r="E81" s="553"/>
      <c r="F81" s="553"/>
      <c r="G81" s="553"/>
      <c r="H81" s="553"/>
      <c r="I81" s="553"/>
      <c r="J81" s="553"/>
      <c r="K81" s="553"/>
      <c r="L81" s="553"/>
      <c r="M81" s="554"/>
    </row>
    <row r="82" spans="1:13" x14ac:dyDescent="0.25">
      <c r="A82" s="552"/>
      <c r="B82" s="553"/>
      <c r="C82" s="553"/>
      <c r="D82" s="553"/>
      <c r="E82" s="553"/>
      <c r="F82" s="553"/>
      <c r="G82" s="553"/>
      <c r="H82" s="553"/>
      <c r="I82" s="553"/>
      <c r="J82" s="553"/>
      <c r="K82" s="553"/>
      <c r="L82" s="553"/>
      <c r="M82" s="554"/>
    </row>
    <row r="83" spans="1:13" x14ac:dyDescent="0.25">
      <c r="A83" s="552"/>
      <c r="B83" s="553"/>
      <c r="C83" s="553"/>
      <c r="D83" s="553"/>
      <c r="E83" s="553"/>
      <c r="F83" s="553"/>
      <c r="G83" s="553"/>
      <c r="H83" s="553"/>
      <c r="I83" s="553"/>
      <c r="J83" s="553"/>
      <c r="K83" s="553"/>
      <c r="L83" s="553"/>
      <c r="M83" s="554"/>
    </row>
    <row r="84" spans="1:13" x14ac:dyDescent="0.25">
      <c r="A84" s="555"/>
      <c r="B84" s="556"/>
      <c r="C84" s="556"/>
      <c r="D84" s="556"/>
      <c r="E84" s="556"/>
      <c r="F84" s="556"/>
      <c r="G84" s="556"/>
      <c r="H84" s="556"/>
      <c r="I84" s="556"/>
      <c r="J84" s="556"/>
      <c r="K84" s="556"/>
      <c r="L84" s="556"/>
      <c r="M84" s="557"/>
    </row>
    <row r="86" spans="1:13" ht="15" customHeight="1" x14ac:dyDescent="0.25">
      <c r="A86" s="549" t="s">
        <v>696</v>
      </c>
      <c r="B86" s="550"/>
      <c r="C86" s="550"/>
      <c r="D86" s="550"/>
      <c r="E86" s="550"/>
      <c r="F86" s="550"/>
      <c r="G86" s="550"/>
      <c r="H86" s="550"/>
      <c r="I86" s="550"/>
      <c r="J86" s="550"/>
      <c r="K86" s="550"/>
      <c r="L86" s="550"/>
      <c r="M86" s="551"/>
    </row>
    <row r="87" spans="1:13" x14ac:dyDescent="0.25">
      <c r="A87" s="552"/>
      <c r="B87" s="553"/>
      <c r="C87" s="553"/>
      <c r="D87" s="553"/>
      <c r="E87" s="553"/>
      <c r="F87" s="553"/>
      <c r="G87" s="553"/>
      <c r="H87" s="553"/>
      <c r="I87" s="553"/>
      <c r="J87" s="553"/>
      <c r="K87" s="553"/>
      <c r="L87" s="553"/>
      <c r="M87" s="554"/>
    </row>
    <row r="88" spans="1:13" x14ac:dyDescent="0.25">
      <c r="A88" s="552"/>
      <c r="B88" s="553"/>
      <c r="C88" s="553"/>
      <c r="D88" s="553"/>
      <c r="E88" s="553"/>
      <c r="F88" s="553"/>
      <c r="G88" s="553"/>
      <c r="H88" s="553"/>
      <c r="I88" s="553"/>
      <c r="J88" s="553"/>
      <c r="K88" s="553"/>
      <c r="L88" s="553"/>
      <c r="M88" s="554"/>
    </row>
    <row r="89" spans="1:13" x14ac:dyDescent="0.25">
      <c r="A89" s="552"/>
      <c r="B89" s="553"/>
      <c r="C89" s="553"/>
      <c r="D89" s="553"/>
      <c r="E89" s="553"/>
      <c r="F89" s="553"/>
      <c r="G89" s="553"/>
      <c r="H89" s="553"/>
      <c r="I89" s="553"/>
      <c r="J89" s="553"/>
      <c r="K89" s="553"/>
      <c r="L89" s="553"/>
      <c r="M89" s="554"/>
    </row>
    <row r="90" spans="1:13" x14ac:dyDescent="0.25">
      <c r="A90" s="552"/>
      <c r="B90" s="553"/>
      <c r="C90" s="553"/>
      <c r="D90" s="553"/>
      <c r="E90" s="553"/>
      <c r="F90" s="553"/>
      <c r="G90" s="553"/>
      <c r="H90" s="553"/>
      <c r="I90" s="553"/>
      <c r="J90" s="553"/>
      <c r="K90" s="553"/>
      <c r="L90" s="553"/>
      <c r="M90" s="554"/>
    </row>
    <row r="91" spans="1:13" x14ac:dyDescent="0.25">
      <c r="A91" s="555"/>
      <c r="B91" s="556"/>
      <c r="C91" s="556"/>
      <c r="D91" s="556"/>
      <c r="E91" s="556"/>
      <c r="F91" s="556"/>
      <c r="G91" s="556"/>
      <c r="H91" s="556"/>
      <c r="I91" s="556"/>
      <c r="J91" s="556"/>
      <c r="K91" s="556"/>
      <c r="L91" s="556"/>
      <c r="M91" s="557"/>
    </row>
  </sheetData>
  <mergeCells count="15">
    <mergeCell ref="A17:M22"/>
    <mergeCell ref="A46:M49"/>
    <mergeCell ref="A51:M53"/>
    <mergeCell ref="A1:C1"/>
    <mergeCell ref="A3:M4"/>
    <mergeCell ref="A6:M8"/>
    <mergeCell ref="A10:M15"/>
    <mergeCell ref="A24:M44"/>
    <mergeCell ref="A78:M84"/>
    <mergeCell ref="A86:M91"/>
    <mergeCell ref="A55:M56"/>
    <mergeCell ref="A58:M60"/>
    <mergeCell ref="A62:M62"/>
    <mergeCell ref="A64:M68"/>
    <mergeCell ref="A70:M7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zoomScale="80" zoomScaleNormal="80" workbookViewId="0">
      <selection activeCell="F1" sqref="F1"/>
    </sheetView>
  </sheetViews>
  <sheetFormatPr baseColWidth="10" defaultRowHeight="12.75" x14ac:dyDescent="0.2"/>
  <cols>
    <col min="1" max="1" width="13.85546875" style="95" bestFit="1" customWidth="1"/>
    <col min="2" max="2" width="9.85546875" style="95" bestFit="1" customWidth="1"/>
    <col min="3" max="3" width="21.28515625" style="95" bestFit="1" customWidth="1"/>
    <col min="4" max="4" width="5.42578125" style="95" bestFit="1" customWidth="1"/>
    <col min="5" max="5" width="74.28515625" style="95" bestFit="1" customWidth="1"/>
    <col min="6" max="6" width="46.42578125" style="95" bestFit="1" customWidth="1"/>
    <col min="7" max="16384" width="11.42578125" style="95"/>
  </cols>
  <sheetData>
    <row r="1" spans="1:7" ht="14.25" thickTop="1" thickBot="1" x14ac:dyDescent="0.25">
      <c r="A1" s="493" t="s">
        <v>53</v>
      </c>
      <c r="B1" s="494"/>
      <c r="C1" s="495"/>
    </row>
    <row r="2" spans="1:7" ht="13.5" thickTop="1" x14ac:dyDescent="0.2"/>
    <row r="4" spans="1:7" x14ac:dyDescent="0.2">
      <c r="A4" s="436" t="s">
        <v>187</v>
      </c>
      <c r="B4" s="436"/>
      <c r="C4" s="436"/>
      <c r="D4" s="436"/>
      <c r="E4" s="436"/>
    </row>
    <row r="5" spans="1:7" x14ac:dyDescent="0.2">
      <c r="A5" s="206" t="s">
        <v>25</v>
      </c>
      <c r="B5" s="206" t="s">
        <v>26</v>
      </c>
      <c r="C5" s="206" t="s">
        <v>27</v>
      </c>
      <c r="D5" s="206" t="s">
        <v>28</v>
      </c>
      <c r="E5" s="206" t="s">
        <v>29</v>
      </c>
      <c r="F5" s="206" t="s">
        <v>15</v>
      </c>
      <c r="G5" s="206" t="s">
        <v>30</v>
      </c>
    </row>
    <row r="6" spans="1:7" x14ac:dyDescent="0.2">
      <c r="A6" s="190" t="s">
        <v>31</v>
      </c>
      <c r="B6" s="190" t="s">
        <v>32</v>
      </c>
      <c r="C6" s="190">
        <v>1100101579</v>
      </c>
      <c r="D6" s="190">
        <v>1</v>
      </c>
      <c r="E6" s="190" t="s">
        <v>33</v>
      </c>
      <c r="F6" s="190" t="s">
        <v>54</v>
      </c>
      <c r="G6" s="190" t="s">
        <v>55</v>
      </c>
    </row>
    <row r="7" spans="1:7" x14ac:dyDescent="0.2">
      <c r="A7" s="191" t="s">
        <v>31</v>
      </c>
      <c r="B7" s="191" t="s">
        <v>32</v>
      </c>
      <c r="C7" s="191">
        <v>1100102622</v>
      </c>
      <c r="D7" s="191">
        <v>1</v>
      </c>
      <c r="E7" s="191" t="s">
        <v>56</v>
      </c>
      <c r="F7" s="191" t="s">
        <v>54</v>
      </c>
      <c r="G7" s="191" t="s">
        <v>57</v>
      </c>
    </row>
    <row r="8" spans="1:7" x14ac:dyDescent="0.2">
      <c r="A8" s="191" t="s">
        <v>31</v>
      </c>
      <c r="B8" s="191" t="s">
        <v>32</v>
      </c>
      <c r="C8" s="191">
        <v>1100103155</v>
      </c>
      <c r="D8" s="191">
        <v>1</v>
      </c>
      <c r="E8" s="191" t="s">
        <v>58</v>
      </c>
      <c r="F8" s="191" t="s">
        <v>54</v>
      </c>
      <c r="G8" s="191" t="s">
        <v>59</v>
      </c>
    </row>
    <row r="9" spans="1:7" x14ac:dyDescent="0.2">
      <c r="A9" s="191" t="s">
        <v>31</v>
      </c>
      <c r="B9" s="191" t="s">
        <v>32</v>
      </c>
      <c r="C9" s="191">
        <v>1100104035</v>
      </c>
      <c r="D9" s="191">
        <v>3</v>
      </c>
      <c r="E9" s="191" t="s">
        <v>36</v>
      </c>
      <c r="F9" s="191" t="s">
        <v>54</v>
      </c>
      <c r="G9" s="191" t="s">
        <v>60</v>
      </c>
    </row>
    <row r="10" spans="1:7" x14ac:dyDescent="0.2">
      <c r="A10" s="191" t="s">
        <v>31</v>
      </c>
      <c r="B10" s="191" t="s">
        <v>32</v>
      </c>
      <c r="C10" s="191">
        <v>1100105597</v>
      </c>
      <c r="D10" s="191">
        <v>12</v>
      </c>
      <c r="E10" s="191" t="s">
        <v>61</v>
      </c>
      <c r="F10" s="191" t="s">
        <v>54</v>
      </c>
      <c r="G10" s="191" t="s">
        <v>62</v>
      </c>
    </row>
    <row r="11" spans="1:7" x14ac:dyDescent="0.2">
      <c r="A11" s="191" t="s">
        <v>31</v>
      </c>
      <c r="B11" s="191" t="s">
        <v>32</v>
      </c>
      <c r="C11" s="191">
        <v>1100105618</v>
      </c>
      <c r="D11" s="191">
        <v>1</v>
      </c>
      <c r="E11" s="191" t="s">
        <v>63</v>
      </c>
      <c r="F11" s="191" t="s">
        <v>54</v>
      </c>
      <c r="G11" s="191" t="s">
        <v>64</v>
      </c>
    </row>
    <row r="12" spans="1:7" x14ac:dyDescent="0.2">
      <c r="A12" s="191" t="s">
        <v>31</v>
      </c>
      <c r="B12" s="191" t="s">
        <v>32</v>
      </c>
      <c r="C12" s="191">
        <v>1100105800</v>
      </c>
      <c r="D12" s="191">
        <v>1</v>
      </c>
      <c r="E12" s="191" t="s">
        <v>65</v>
      </c>
      <c r="F12" s="191" t="s">
        <v>54</v>
      </c>
      <c r="G12" s="191" t="s">
        <v>66</v>
      </c>
    </row>
    <row r="13" spans="1:7" x14ac:dyDescent="0.2">
      <c r="A13" s="191" t="s">
        <v>31</v>
      </c>
      <c r="B13" s="191" t="s">
        <v>32</v>
      </c>
      <c r="C13" s="191">
        <v>1100106453</v>
      </c>
      <c r="D13" s="191">
        <v>1</v>
      </c>
      <c r="E13" s="191" t="s">
        <v>67</v>
      </c>
      <c r="F13" s="191" t="s">
        <v>54</v>
      </c>
      <c r="G13" s="191" t="s">
        <v>68</v>
      </c>
    </row>
    <row r="14" spans="1:7" x14ac:dyDescent="0.2">
      <c r="A14" s="191" t="s">
        <v>31</v>
      </c>
      <c r="B14" s="191" t="s">
        <v>32</v>
      </c>
      <c r="C14" s="191">
        <v>1100107119</v>
      </c>
      <c r="D14" s="191">
        <v>1</v>
      </c>
      <c r="E14" s="191" t="s">
        <v>69</v>
      </c>
      <c r="F14" s="191" t="s">
        <v>54</v>
      </c>
      <c r="G14" s="191" t="s">
        <v>70</v>
      </c>
    </row>
    <row r="15" spans="1:7" x14ac:dyDescent="0.2">
      <c r="A15" s="191" t="s">
        <v>31</v>
      </c>
      <c r="B15" s="191" t="s">
        <v>32</v>
      </c>
      <c r="C15" s="191">
        <v>1100107138</v>
      </c>
      <c r="D15" s="191">
        <v>1</v>
      </c>
      <c r="E15" s="191" t="s">
        <v>71</v>
      </c>
      <c r="F15" s="191" t="s">
        <v>54</v>
      </c>
      <c r="G15" s="191" t="s">
        <v>72</v>
      </c>
    </row>
    <row r="16" spans="1:7" x14ac:dyDescent="0.2">
      <c r="A16" s="191" t="s">
        <v>31</v>
      </c>
      <c r="B16" s="191" t="s">
        <v>32</v>
      </c>
      <c r="C16" s="191">
        <v>1100107594</v>
      </c>
      <c r="D16" s="191">
        <v>1</v>
      </c>
      <c r="E16" s="191" t="s">
        <v>73</v>
      </c>
      <c r="F16" s="191" t="s">
        <v>54</v>
      </c>
      <c r="G16" s="191" t="s">
        <v>74</v>
      </c>
    </row>
    <row r="17" spans="1:7" x14ac:dyDescent="0.2">
      <c r="A17" s="191" t="s">
        <v>31</v>
      </c>
      <c r="B17" s="191" t="s">
        <v>32</v>
      </c>
      <c r="C17" s="191">
        <v>1100107782</v>
      </c>
      <c r="D17" s="191">
        <v>6</v>
      </c>
      <c r="E17" s="191" t="s">
        <v>75</v>
      </c>
      <c r="F17" s="191" t="s">
        <v>54</v>
      </c>
      <c r="G17" s="191" t="s">
        <v>76</v>
      </c>
    </row>
    <row r="18" spans="1:7" x14ac:dyDescent="0.2">
      <c r="A18" s="191" t="s">
        <v>31</v>
      </c>
      <c r="B18" s="191" t="s">
        <v>32</v>
      </c>
      <c r="C18" s="191">
        <v>1100107843</v>
      </c>
      <c r="D18" s="191">
        <v>6</v>
      </c>
      <c r="E18" s="191" t="s">
        <v>77</v>
      </c>
      <c r="F18" s="191" t="s">
        <v>54</v>
      </c>
      <c r="G18" s="191" t="s">
        <v>78</v>
      </c>
    </row>
    <row r="19" spans="1:7" x14ac:dyDescent="0.2">
      <c r="A19" s="191" t="s">
        <v>31</v>
      </c>
      <c r="B19" s="191" t="s">
        <v>32</v>
      </c>
      <c r="C19" s="191">
        <v>1100108258</v>
      </c>
      <c r="D19" s="191">
        <v>1</v>
      </c>
      <c r="E19" s="191" t="s">
        <v>79</v>
      </c>
      <c r="F19" s="191" t="s">
        <v>54</v>
      </c>
      <c r="G19" s="191" t="s">
        <v>80</v>
      </c>
    </row>
    <row r="20" spans="1:7" x14ac:dyDescent="0.2">
      <c r="A20" s="191" t="s">
        <v>31</v>
      </c>
      <c r="B20" s="191" t="s">
        <v>32</v>
      </c>
      <c r="C20" s="191">
        <v>1100109186</v>
      </c>
      <c r="D20" s="191">
        <v>41</v>
      </c>
      <c r="E20" s="191" t="s">
        <v>81</v>
      </c>
      <c r="F20" s="191" t="s">
        <v>54</v>
      </c>
      <c r="G20" s="191" t="s">
        <v>82</v>
      </c>
    </row>
    <row r="21" spans="1:7" x14ac:dyDescent="0.2">
      <c r="A21" s="191" t="s">
        <v>31</v>
      </c>
      <c r="B21" s="191" t="s">
        <v>32</v>
      </c>
      <c r="C21" s="191">
        <v>1100109456</v>
      </c>
      <c r="D21" s="191">
        <v>1</v>
      </c>
      <c r="E21" s="191" t="s">
        <v>83</v>
      </c>
      <c r="F21" s="191" t="s">
        <v>54</v>
      </c>
      <c r="G21" s="191" t="s">
        <v>84</v>
      </c>
    </row>
    <row r="22" spans="1:7" x14ac:dyDescent="0.2">
      <c r="A22" s="191" t="s">
        <v>31</v>
      </c>
      <c r="B22" s="191" t="s">
        <v>32</v>
      </c>
      <c r="C22" s="191">
        <v>1100109523</v>
      </c>
      <c r="D22" s="191">
        <v>10</v>
      </c>
      <c r="E22" s="191" t="s">
        <v>85</v>
      </c>
      <c r="F22" s="191" t="s">
        <v>54</v>
      </c>
      <c r="G22" s="191" t="s">
        <v>86</v>
      </c>
    </row>
    <row r="23" spans="1:7" x14ac:dyDescent="0.2">
      <c r="A23" s="191" t="s">
        <v>31</v>
      </c>
      <c r="B23" s="191" t="s">
        <v>32</v>
      </c>
      <c r="C23" s="191">
        <v>1100112289</v>
      </c>
      <c r="D23" s="191">
        <v>1</v>
      </c>
      <c r="E23" s="191" t="s">
        <v>40</v>
      </c>
      <c r="F23" s="191" t="s">
        <v>54</v>
      </c>
      <c r="G23" s="191" t="s">
        <v>87</v>
      </c>
    </row>
    <row r="24" spans="1:7" x14ac:dyDescent="0.2">
      <c r="A24" s="191" t="s">
        <v>31</v>
      </c>
      <c r="B24" s="191" t="s">
        <v>32</v>
      </c>
      <c r="C24" s="191">
        <v>1100112560</v>
      </c>
      <c r="D24" s="191">
        <v>1</v>
      </c>
      <c r="E24" s="191" t="s">
        <v>88</v>
      </c>
      <c r="F24" s="191" t="s">
        <v>54</v>
      </c>
      <c r="G24" s="191" t="s">
        <v>89</v>
      </c>
    </row>
    <row r="25" spans="1:7" x14ac:dyDescent="0.2">
      <c r="A25" s="191" t="s">
        <v>31</v>
      </c>
      <c r="B25" s="191" t="s">
        <v>32</v>
      </c>
      <c r="C25" s="191">
        <v>1100115365</v>
      </c>
      <c r="D25" s="191">
        <v>1</v>
      </c>
      <c r="E25" s="191" t="s">
        <v>42</v>
      </c>
      <c r="F25" s="191" t="s">
        <v>54</v>
      </c>
      <c r="G25" s="191" t="s">
        <v>90</v>
      </c>
    </row>
    <row r="26" spans="1:7" x14ac:dyDescent="0.2">
      <c r="A26" s="191" t="s">
        <v>31</v>
      </c>
      <c r="B26" s="191" t="s">
        <v>32</v>
      </c>
      <c r="C26" s="191">
        <v>1100116253</v>
      </c>
      <c r="D26" s="191">
        <v>1</v>
      </c>
      <c r="E26" s="191" t="s">
        <v>91</v>
      </c>
      <c r="F26" s="191" t="s">
        <v>54</v>
      </c>
      <c r="G26" s="191" t="s">
        <v>92</v>
      </c>
    </row>
    <row r="27" spans="1:7" x14ac:dyDescent="0.2">
      <c r="A27" s="191" t="s">
        <v>31</v>
      </c>
      <c r="B27" s="191" t="s">
        <v>32</v>
      </c>
      <c r="C27" s="191">
        <v>1100117870</v>
      </c>
      <c r="D27" s="191">
        <v>1</v>
      </c>
      <c r="E27" s="191" t="s">
        <v>93</v>
      </c>
      <c r="F27" s="191" t="s">
        <v>54</v>
      </c>
      <c r="G27" s="191" t="s">
        <v>94</v>
      </c>
    </row>
    <row r="28" spans="1:7" x14ac:dyDescent="0.2">
      <c r="A28" s="191" t="s">
        <v>31</v>
      </c>
      <c r="B28" s="191" t="s">
        <v>32</v>
      </c>
      <c r="C28" s="191">
        <v>1100118365</v>
      </c>
      <c r="D28" s="191">
        <v>1</v>
      </c>
      <c r="E28" s="191" t="s">
        <v>95</v>
      </c>
      <c r="F28" s="191" t="s">
        <v>54</v>
      </c>
      <c r="G28" s="191" t="s">
        <v>96</v>
      </c>
    </row>
    <row r="29" spans="1:7" x14ac:dyDescent="0.2">
      <c r="A29" s="191" t="s">
        <v>31</v>
      </c>
      <c r="B29" s="191" t="s">
        <v>32</v>
      </c>
      <c r="C29" s="191">
        <v>1100118448</v>
      </c>
      <c r="D29" s="191">
        <v>1</v>
      </c>
      <c r="E29" s="191" t="s">
        <v>97</v>
      </c>
      <c r="F29" s="191" t="s">
        <v>54</v>
      </c>
      <c r="G29" s="191" t="s">
        <v>98</v>
      </c>
    </row>
    <row r="30" spans="1:7" x14ac:dyDescent="0.2">
      <c r="A30" s="191" t="s">
        <v>31</v>
      </c>
      <c r="B30" s="191" t="s">
        <v>32</v>
      </c>
      <c r="C30" s="191">
        <v>1100118641</v>
      </c>
      <c r="D30" s="191">
        <v>1</v>
      </c>
      <c r="E30" s="191" t="s">
        <v>99</v>
      </c>
      <c r="F30" s="191" t="s">
        <v>54</v>
      </c>
      <c r="G30" s="191" t="s">
        <v>100</v>
      </c>
    </row>
    <row r="31" spans="1:7" x14ac:dyDescent="0.2">
      <c r="A31" s="191" t="s">
        <v>31</v>
      </c>
      <c r="B31" s="191" t="s">
        <v>32</v>
      </c>
      <c r="C31" s="191">
        <v>1100118642</v>
      </c>
      <c r="D31" s="191">
        <v>1</v>
      </c>
      <c r="E31" s="191" t="s">
        <v>101</v>
      </c>
      <c r="F31" s="191" t="s">
        <v>54</v>
      </c>
      <c r="G31" s="191" t="s">
        <v>102</v>
      </c>
    </row>
    <row r="32" spans="1:7" x14ac:dyDescent="0.2">
      <c r="A32" s="191" t="s">
        <v>31</v>
      </c>
      <c r="B32" s="191" t="s">
        <v>32</v>
      </c>
      <c r="C32" s="191">
        <v>1100119317</v>
      </c>
      <c r="D32" s="191">
        <v>1</v>
      </c>
      <c r="E32" s="191" t="s">
        <v>103</v>
      </c>
      <c r="F32" s="191" t="s">
        <v>54</v>
      </c>
      <c r="G32" s="191" t="s">
        <v>104</v>
      </c>
    </row>
    <row r="33" spans="1:7" x14ac:dyDescent="0.2">
      <c r="A33" s="191" t="s">
        <v>31</v>
      </c>
      <c r="B33" s="191" t="s">
        <v>32</v>
      </c>
      <c r="C33" s="191">
        <v>1100119374</v>
      </c>
      <c r="D33" s="191">
        <v>1</v>
      </c>
      <c r="E33" s="191" t="s">
        <v>46</v>
      </c>
      <c r="F33" s="191" t="s">
        <v>54</v>
      </c>
      <c r="G33" s="191" t="s">
        <v>105</v>
      </c>
    </row>
    <row r="34" spans="1:7" x14ac:dyDescent="0.2">
      <c r="A34" s="191" t="s">
        <v>31</v>
      </c>
      <c r="B34" s="191" t="s">
        <v>32</v>
      </c>
      <c r="C34" s="191">
        <v>1100120057</v>
      </c>
      <c r="D34" s="191">
        <v>1</v>
      </c>
      <c r="E34" s="191" t="s">
        <v>106</v>
      </c>
      <c r="F34" s="191" t="s">
        <v>54</v>
      </c>
      <c r="G34" s="191" t="s">
        <v>107</v>
      </c>
    </row>
    <row r="35" spans="1:7" x14ac:dyDescent="0.2">
      <c r="A35" s="191" t="s">
        <v>31</v>
      </c>
      <c r="B35" s="191" t="s">
        <v>32</v>
      </c>
      <c r="C35" s="191">
        <v>1100120753</v>
      </c>
      <c r="D35" s="191">
        <v>1</v>
      </c>
      <c r="E35" s="191" t="s">
        <v>108</v>
      </c>
      <c r="F35" s="191" t="s">
        <v>54</v>
      </c>
      <c r="G35" s="191" t="s">
        <v>109</v>
      </c>
    </row>
    <row r="36" spans="1:7" x14ac:dyDescent="0.2">
      <c r="A36" s="191" t="s">
        <v>31</v>
      </c>
      <c r="B36" s="191" t="s">
        <v>32</v>
      </c>
      <c r="C36" s="191">
        <v>1100121323</v>
      </c>
      <c r="D36" s="191">
        <v>1</v>
      </c>
      <c r="E36" s="191" t="s">
        <v>110</v>
      </c>
      <c r="F36" s="191" t="s">
        <v>54</v>
      </c>
      <c r="G36" s="191" t="s">
        <v>111</v>
      </c>
    </row>
    <row r="37" spans="1:7" x14ac:dyDescent="0.2">
      <c r="A37" s="191" t="s">
        <v>31</v>
      </c>
      <c r="B37" s="191" t="s">
        <v>32</v>
      </c>
      <c r="C37" s="191">
        <v>1100121761</v>
      </c>
      <c r="D37" s="191">
        <v>1</v>
      </c>
      <c r="E37" s="191" t="s">
        <v>112</v>
      </c>
      <c r="F37" s="191" t="s">
        <v>54</v>
      </c>
      <c r="G37" s="191" t="s">
        <v>113</v>
      </c>
    </row>
    <row r="38" spans="1:7" x14ac:dyDescent="0.2">
      <c r="A38" s="191" t="s">
        <v>31</v>
      </c>
      <c r="B38" s="191" t="s">
        <v>32</v>
      </c>
      <c r="C38" s="191">
        <v>1100122080</v>
      </c>
      <c r="D38" s="191">
        <v>1</v>
      </c>
      <c r="E38" s="191" t="s">
        <v>114</v>
      </c>
      <c r="F38" s="191" t="s">
        <v>54</v>
      </c>
      <c r="G38" s="191" t="s">
        <v>115</v>
      </c>
    </row>
    <row r="39" spans="1:7" x14ac:dyDescent="0.2">
      <c r="A39" s="191" t="s">
        <v>31</v>
      </c>
      <c r="B39" s="191" t="s">
        <v>32</v>
      </c>
      <c r="C39" s="191">
        <v>1100122082</v>
      </c>
      <c r="D39" s="191">
        <v>2</v>
      </c>
      <c r="E39" s="191" t="s">
        <v>116</v>
      </c>
      <c r="F39" s="191" t="s">
        <v>54</v>
      </c>
      <c r="G39" s="191" t="s">
        <v>117</v>
      </c>
    </row>
    <row r="40" spans="1:7" x14ac:dyDescent="0.2">
      <c r="A40" s="191" t="s">
        <v>31</v>
      </c>
      <c r="B40" s="191" t="s">
        <v>32</v>
      </c>
      <c r="C40" s="191">
        <v>1100122979</v>
      </c>
      <c r="D40" s="191">
        <v>1</v>
      </c>
      <c r="E40" s="191" t="s">
        <v>118</v>
      </c>
      <c r="F40" s="191" t="s">
        <v>54</v>
      </c>
      <c r="G40" s="191" t="s">
        <v>119</v>
      </c>
    </row>
    <row r="41" spans="1:7" x14ac:dyDescent="0.2">
      <c r="A41" s="191" t="s">
        <v>31</v>
      </c>
      <c r="B41" s="191" t="s">
        <v>32</v>
      </c>
      <c r="C41" s="191">
        <v>1100123118</v>
      </c>
      <c r="D41" s="191">
        <v>1</v>
      </c>
      <c r="E41" s="191" t="s">
        <v>120</v>
      </c>
      <c r="F41" s="191" t="s">
        <v>54</v>
      </c>
      <c r="G41" s="191" t="s">
        <v>121</v>
      </c>
    </row>
    <row r="42" spans="1:7" x14ac:dyDescent="0.2">
      <c r="A42" s="191" t="s">
        <v>31</v>
      </c>
      <c r="B42" s="191" t="s">
        <v>32</v>
      </c>
      <c r="C42" s="191">
        <v>1100123781</v>
      </c>
      <c r="D42" s="191">
        <v>1</v>
      </c>
      <c r="E42" s="191" t="s">
        <v>122</v>
      </c>
      <c r="F42" s="191" t="s">
        <v>54</v>
      </c>
      <c r="G42" s="191" t="s">
        <v>123</v>
      </c>
    </row>
    <row r="43" spans="1:7" x14ac:dyDescent="0.2">
      <c r="A43" s="191" t="s">
        <v>31</v>
      </c>
      <c r="B43" s="191" t="s">
        <v>32</v>
      </c>
      <c r="C43" s="191">
        <v>1100123884</v>
      </c>
      <c r="D43" s="191">
        <v>1</v>
      </c>
      <c r="E43" s="191" t="s">
        <v>124</v>
      </c>
      <c r="F43" s="191" t="s">
        <v>54</v>
      </c>
      <c r="G43" s="191" t="s">
        <v>125</v>
      </c>
    </row>
    <row r="44" spans="1:7" x14ac:dyDescent="0.2">
      <c r="A44" s="191" t="s">
        <v>31</v>
      </c>
      <c r="B44" s="191" t="s">
        <v>32</v>
      </c>
      <c r="C44" s="191">
        <v>1100124408</v>
      </c>
      <c r="D44" s="191">
        <v>1</v>
      </c>
      <c r="E44" s="191" t="s">
        <v>126</v>
      </c>
      <c r="F44" s="191" t="s">
        <v>54</v>
      </c>
      <c r="G44" s="191" t="s">
        <v>127</v>
      </c>
    </row>
    <row r="45" spans="1:7" x14ac:dyDescent="0.2">
      <c r="A45" s="191" t="s">
        <v>31</v>
      </c>
      <c r="B45" s="191" t="s">
        <v>32</v>
      </c>
      <c r="C45" s="191">
        <v>1100124982</v>
      </c>
      <c r="D45" s="191">
        <v>1</v>
      </c>
      <c r="E45" s="191" t="s">
        <v>128</v>
      </c>
      <c r="F45" s="191" t="s">
        <v>54</v>
      </c>
      <c r="G45" s="191" t="s">
        <v>129</v>
      </c>
    </row>
    <row r="46" spans="1:7" x14ac:dyDescent="0.2">
      <c r="A46" s="191" t="s">
        <v>31</v>
      </c>
      <c r="B46" s="191" t="s">
        <v>32</v>
      </c>
      <c r="C46" s="191">
        <v>1100125003</v>
      </c>
      <c r="D46" s="191">
        <v>1</v>
      </c>
      <c r="E46" s="191" t="s">
        <v>130</v>
      </c>
      <c r="F46" s="191" t="s">
        <v>54</v>
      </c>
      <c r="G46" s="191" t="s">
        <v>131</v>
      </c>
    </row>
    <row r="47" spans="1:7" x14ac:dyDescent="0.2">
      <c r="A47" s="191" t="s">
        <v>31</v>
      </c>
      <c r="B47" s="191" t="s">
        <v>32</v>
      </c>
      <c r="C47" s="191">
        <v>1100125275</v>
      </c>
      <c r="D47" s="191">
        <v>1</v>
      </c>
      <c r="E47" s="191" t="s">
        <v>132</v>
      </c>
      <c r="F47" s="191" t="s">
        <v>54</v>
      </c>
      <c r="G47" s="191" t="s">
        <v>133</v>
      </c>
    </row>
    <row r="48" spans="1:7" x14ac:dyDescent="0.2">
      <c r="A48" s="191" t="s">
        <v>31</v>
      </c>
      <c r="B48" s="191" t="s">
        <v>32</v>
      </c>
      <c r="C48" s="191">
        <v>1100125275</v>
      </c>
      <c r="D48" s="191">
        <v>2</v>
      </c>
      <c r="E48" s="191" t="s">
        <v>134</v>
      </c>
      <c r="F48" s="191" t="s">
        <v>54</v>
      </c>
      <c r="G48" s="191" t="s">
        <v>135</v>
      </c>
    </row>
    <row r="49" spans="1:7" x14ac:dyDescent="0.2">
      <c r="A49" s="191" t="s">
        <v>31</v>
      </c>
      <c r="B49" s="191" t="s">
        <v>32</v>
      </c>
      <c r="C49" s="191">
        <v>1100125320</v>
      </c>
      <c r="D49" s="191">
        <v>1</v>
      </c>
      <c r="E49" s="191" t="s">
        <v>136</v>
      </c>
      <c r="F49" s="191" t="s">
        <v>54</v>
      </c>
      <c r="G49" s="191" t="s">
        <v>137</v>
      </c>
    </row>
    <row r="50" spans="1:7" x14ac:dyDescent="0.2">
      <c r="A50" s="191" t="s">
        <v>31</v>
      </c>
      <c r="B50" s="191" t="s">
        <v>32</v>
      </c>
      <c r="C50" s="191">
        <v>1100125766</v>
      </c>
      <c r="D50" s="191">
        <v>1</v>
      </c>
      <c r="E50" s="191" t="s">
        <v>138</v>
      </c>
      <c r="F50" s="191" t="s">
        <v>54</v>
      </c>
      <c r="G50" s="191" t="s">
        <v>139</v>
      </c>
    </row>
    <row r="51" spans="1:7" x14ac:dyDescent="0.2">
      <c r="A51" s="191" t="s">
        <v>31</v>
      </c>
      <c r="B51" s="191" t="s">
        <v>32</v>
      </c>
      <c r="C51" s="191">
        <v>1100125935</v>
      </c>
      <c r="D51" s="191">
        <v>1</v>
      </c>
      <c r="E51" s="191" t="s">
        <v>140</v>
      </c>
      <c r="F51" s="191" t="s">
        <v>54</v>
      </c>
      <c r="G51" s="191" t="s">
        <v>141</v>
      </c>
    </row>
    <row r="52" spans="1:7" x14ac:dyDescent="0.2">
      <c r="A52" s="191" t="s">
        <v>31</v>
      </c>
      <c r="B52" s="191" t="s">
        <v>32</v>
      </c>
      <c r="C52" s="191">
        <v>1100126716</v>
      </c>
      <c r="D52" s="191">
        <v>1</v>
      </c>
      <c r="E52" s="191" t="s">
        <v>142</v>
      </c>
      <c r="F52" s="191" t="s">
        <v>54</v>
      </c>
      <c r="G52" s="191" t="s">
        <v>143</v>
      </c>
    </row>
    <row r="53" spans="1:7" x14ac:dyDescent="0.2">
      <c r="A53" s="191" t="s">
        <v>31</v>
      </c>
      <c r="B53" s="191" t="s">
        <v>32</v>
      </c>
      <c r="C53" s="191">
        <v>1100126922</v>
      </c>
      <c r="D53" s="191">
        <v>1</v>
      </c>
      <c r="E53" s="191" t="s">
        <v>144</v>
      </c>
      <c r="F53" s="191" t="s">
        <v>54</v>
      </c>
      <c r="G53" s="191" t="s">
        <v>145</v>
      </c>
    </row>
    <row r="54" spans="1:7" x14ac:dyDescent="0.2">
      <c r="A54" s="191" t="s">
        <v>31</v>
      </c>
      <c r="B54" s="191" t="s">
        <v>32</v>
      </c>
      <c r="C54" s="191">
        <v>1100127317</v>
      </c>
      <c r="D54" s="191">
        <v>1</v>
      </c>
      <c r="E54" s="191" t="s">
        <v>146</v>
      </c>
      <c r="F54" s="191" t="s">
        <v>54</v>
      </c>
      <c r="G54" s="191" t="s">
        <v>147</v>
      </c>
    </row>
    <row r="55" spans="1:7" x14ac:dyDescent="0.2">
      <c r="A55" s="191" t="s">
        <v>31</v>
      </c>
      <c r="B55" s="191" t="s">
        <v>32</v>
      </c>
      <c r="C55" s="191">
        <v>1100127370</v>
      </c>
      <c r="D55" s="191">
        <v>2</v>
      </c>
      <c r="E55" s="191" t="s">
        <v>148</v>
      </c>
      <c r="F55" s="191" t="s">
        <v>54</v>
      </c>
      <c r="G55" s="191" t="s">
        <v>149</v>
      </c>
    </row>
    <row r="56" spans="1:7" x14ac:dyDescent="0.2">
      <c r="A56" s="191" t="s">
        <v>31</v>
      </c>
      <c r="B56" s="191" t="s">
        <v>32</v>
      </c>
      <c r="C56" s="191">
        <v>1100127385</v>
      </c>
      <c r="D56" s="191">
        <v>1</v>
      </c>
      <c r="E56" s="191" t="s">
        <v>150</v>
      </c>
      <c r="F56" s="191" t="s">
        <v>54</v>
      </c>
      <c r="G56" s="191" t="s">
        <v>151</v>
      </c>
    </row>
    <row r="57" spans="1:7" x14ac:dyDescent="0.2">
      <c r="A57" s="191" t="s">
        <v>31</v>
      </c>
      <c r="B57" s="191" t="s">
        <v>32</v>
      </c>
      <c r="C57" s="191">
        <v>1100127689</v>
      </c>
      <c r="D57" s="191">
        <v>1</v>
      </c>
      <c r="E57" s="191" t="s">
        <v>152</v>
      </c>
      <c r="F57" s="191" t="s">
        <v>54</v>
      </c>
      <c r="G57" s="191" t="s">
        <v>153</v>
      </c>
    </row>
    <row r="58" spans="1:7" x14ac:dyDescent="0.2">
      <c r="A58" s="191" t="s">
        <v>31</v>
      </c>
      <c r="B58" s="191" t="s">
        <v>32</v>
      </c>
      <c r="C58" s="191">
        <v>1100128474</v>
      </c>
      <c r="D58" s="191">
        <v>1</v>
      </c>
      <c r="E58" s="191" t="s">
        <v>154</v>
      </c>
      <c r="F58" s="191" t="s">
        <v>54</v>
      </c>
      <c r="G58" s="191" t="s">
        <v>155</v>
      </c>
    </row>
    <row r="59" spans="1:7" x14ac:dyDescent="0.2">
      <c r="A59" s="191" t="s">
        <v>31</v>
      </c>
      <c r="B59" s="191" t="s">
        <v>32</v>
      </c>
      <c r="C59" s="191">
        <v>1100128705</v>
      </c>
      <c r="D59" s="191">
        <v>1</v>
      </c>
      <c r="E59" s="191" t="s">
        <v>156</v>
      </c>
      <c r="F59" s="191" t="s">
        <v>54</v>
      </c>
      <c r="G59" s="191" t="s">
        <v>157</v>
      </c>
    </row>
    <row r="60" spans="1:7" x14ac:dyDescent="0.2">
      <c r="A60" s="191" t="s">
        <v>31</v>
      </c>
      <c r="B60" s="191" t="s">
        <v>32</v>
      </c>
      <c r="C60" s="191">
        <v>1100128840</v>
      </c>
      <c r="D60" s="191">
        <v>1</v>
      </c>
      <c r="E60" s="191" t="s">
        <v>158</v>
      </c>
      <c r="F60" s="191" t="s">
        <v>54</v>
      </c>
      <c r="G60" s="191" t="s">
        <v>159</v>
      </c>
    </row>
    <row r="61" spans="1:7" x14ac:dyDescent="0.2">
      <c r="A61" s="191" t="s">
        <v>31</v>
      </c>
      <c r="B61" s="191" t="s">
        <v>32</v>
      </c>
      <c r="C61" s="191">
        <v>1100128858</v>
      </c>
      <c r="D61" s="191">
        <v>1</v>
      </c>
      <c r="E61" s="191" t="s">
        <v>160</v>
      </c>
      <c r="F61" s="191" t="s">
        <v>54</v>
      </c>
      <c r="G61" s="191" t="s">
        <v>161</v>
      </c>
    </row>
    <row r="62" spans="1:7" x14ac:dyDescent="0.2">
      <c r="A62" s="191" t="s">
        <v>31</v>
      </c>
      <c r="B62" s="191" t="s">
        <v>32</v>
      </c>
      <c r="C62" s="191">
        <v>1100128942</v>
      </c>
      <c r="D62" s="191">
        <v>1</v>
      </c>
      <c r="E62" s="191" t="s">
        <v>162</v>
      </c>
      <c r="F62" s="191" t="s">
        <v>54</v>
      </c>
      <c r="G62" s="191" t="s">
        <v>163</v>
      </c>
    </row>
    <row r="63" spans="1:7" x14ac:dyDescent="0.2">
      <c r="A63" s="191" t="s">
        <v>31</v>
      </c>
      <c r="B63" s="191" t="s">
        <v>32</v>
      </c>
      <c r="C63" s="191">
        <v>1100128942</v>
      </c>
      <c r="D63" s="191">
        <v>4</v>
      </c>
      <c r="E63" s="191" t="s">
        <v>164</v>
      </c>
      <c r="F63" s="191" t="s">
        <v>54</v>
      </c>
      <c r="G63" s="191" t="s">
        <v>165</v>
      </c>
    </row>
    <row r="64" spans="1:7" x14ac:dyDescent="0.2">
      <c r="A64" s="191" t="s">
        <v>31</v>
      </c>
      <c r="B64" s="191" t="s">
        <v>32</v>
      </c>
      <c r="C64" s="191">
        <v>1100129085</v>
      </c>
      <c r="D64" s="191">
        <v>1</v>
      </c>
      <c r="E64" s="191" t="s">
        <v>166</v>
      </c>
      <c r="F64" s="191" t="s">
        <v>54</v>
      </c>
      <c r="G64" s="191" t="s">
        <v>167</v>
      </c>
    </row>
    <row r="65" spans="1:7" x14ac:dyDescent="0.2">
      <c r="A65" s="191" t="s">
        <v>31</v>
      </c>
      <c r="B65" s="191" t="s">
        <v>32</v>
      </c>
      <c r="C65" s="191">
        <v>1100129924</v>
      </c>
      <c r="D65" s="191">
        <v>1</v>
      </c>
      <c r="E65" s="191" t="s">
        <v>168</v>
      </c>
      <c r="F65" s="191" t="s">
        <v>54</v>
      </c>
      <c r="G65" s="191" t="s">
        <v>169</v>
      </c>
    </row>
    <row r="66" spans="1:7" x14ac:dyDescent="0.2">
      <c r="A66" s="191" t="s">
        <v>31</v>
      </c>
      <c r="B66" s="191" t="s">
        <v>32</v>
      </c>
      <c r="C66" s="191">
        <v>1100129937</v>
      </c>
      <c r="D66" s="191">
        <v>1</v>
      </c>
      <c r="E66" s="191" t="s">
        <v>170</v>
      </c>
      <c r="F66" s="191" t="s">
        <v>54</v>
      </c>
      <c r="G66" s="191" t="s">
        <v>171</v>
      </c>
    </row>
    <row r="67" spans="1:7" x14ac:dyDescent="0.2">
      <c r="A67" s="191" t="s">
        <v>31</v>
      </c>
      <c r="B67" s="191" t="s">
        <v>32</v>
      </c>
      <c r="C67" s="191">
        <v>1100130289</v>
      </c>
      <c r="D67" s="191">
        <v>1</v>
      </c>
      <c r="E67" s="191" t="s">
        <v>172</v>
      </c>
      <c r="F67" s="191" t="s">
        <v>54</v>
      </c>
      <c r="G67" s="191" t="s">
        <v>173</v>
      </c>
    </row>
    <row r="68" spans="1:7" x14ac:dyDescent="0.2">
      <c r="A68" s="191" t="s">
        <v>31</v>
      </c>
      <c r="B68" s="191" t="s">
        <v>32</v>
      </c>
      <c r="C68" s="191">
        <v>1100130291</v>
      </c>
      <c r="D68" s="191">
        <v>2</v>
      </c>
      <c r="E68" s="191" t="s">
        <v>174</v>
      </c>
      <c r="F68" s="191" t="s">
        <v>54</v>
      </c>
      <c r="G68" s="191" t="s">
        <v>175</v>
      </c>
    </row>
    <row r="69" spans="1:7" x14ac:dyDescent="0.2">
      <c r="A69" s="191" t="s">
        <v>31</v>
      </c>
      <c r="B69" s="191" t="s">
        <v>32</v>
      </c>
      <c r="C69" s="191">
        <v>1100130294</v>
      </c>
      <c r="D69" s="191">
        <v>1</v>
      </c>
      <c r="E69" s="191" t="s">
        <v>176</v>
      </c>
      <c r="F69" s="191" t="s">
        <v>54</v>
      </c>
      <c r="G69" s="191" t="s">
        <v>177</v>
      </c>
    </row>
    <row r="70" spans="1:7" x14ac:dyDescent="0.2">
      <c r="A70" s="191" t="s">
        <v>31</v>
      </c>
      <c r="B70" s="191" t="s">
        <v>32</v>
      </c>
      <c r="C70" s="191">
        <v>1100130345</v>
      </c>
      <c r="D70" s="191">
        <v>1</v>
      </c>
      <c r="E70" s="191" t="s">
        <v>178</v>
      </c>
      <c r="F70" s="191" t="s">
        <v>54</v>
      </c>
      <c r="G70" s="191" t="s">
        <v>179</v>
      </c>
    </row>
    <row r="71" spans="1:7" x14ac:dyDescent="0.2">
      <c r="A71" s="191" t="s">
        <v>31</v>
      </c>
      <c r="B71" s="191" t="s">
        <v>32</v>
      </c>
      <c r="C71" s="191">
        <v>1100131522</v>
      </c>
      <c r="D71" s="191">
        <v>1</v>
      </c>
      <c r="E71" s="191" t="s">
        <v>50</v>
      </c>
      <c r="F71" s="191" t="s">
        <v>54</v>
      </c>
      <c r="G71" s="191" t="s">
        <v>180</v>
      </c>
    </row>
    <row r="72" spans="1:7" x14ac:dyDescent="0.2">
      <c r="A72" s="191" t="s">
        <v>31</v>
      </c>
      <c r="B72" s="191" t="s">
        <v>32</v>
      </c>
      <c r="C72" s="191">
        <v>1100131896</v>
      </c>
      <c r="D72" s="191">
        <v>1</v>
      </c>
      <c r="E72" s="191" t="s">
        <v>181</v>
      </c>
      <c r="F72" s="191" t="s">
        <v>54</v>
      </c>
      <c r="G72" s="191" t="s">
        <v>182</v>
      </c>
    </row>
    <row r="73" spans="1:7" x14ac:dyDescent="0.2">
      <c r="A73" s="191" t="s">
        <v>31</v>
      </c>
      <c r="B73" s="191" t="s">
        <v>32</v>
      </c>
      <c r="C73" s="191">
        <v>1100132121</v>
      </c>
      <c r="D73" s="191">
        <v>1</v>
      </c>
      <c r="E73" s="191" t="s">
        <v>183</v>
      </c>
      <c r="F73" s="191" t="s">
        <v>54</v>
      </c>
      <c r="G73" s="191" t="s">
        <v>184</v>
      </c>
    </row>
    <row r="74" spans="1:7" x14ac:dyDescent="0.2">
      <c r="A74" s="192" t="s">
        <v>31</v>
      </c>
      <c r="B74" s="192" t="s">
        <v>32</v>
      </c>
      <c r="C74" s="192">
        <v>1100132762</v>
      </c>
      <c r="D74" s="192">
        <v>1</v>
      </c>
      <c r="E74" s="192" t="s">
        <v>185</v>
      </c>
      <c r="F74" s="192" t="s">
        <v>54</v>
      </c>
      <c r="G74" s="192" t="s">
        <v>186</v>
      </c>
    </row>
    <row r="75" spans="1:7" x14ac:dyDescent="0.2">
      <c r="A75" s="491" t="s">
        <v>52</v>
      </c>
      <c r="B75" s="492"/>
      <c r="C75" s="492"/>
      <c r="D75" s="492"/>
      <c r="E75" s="492"/>
    </row>
    <row r="77" spans="1:7" x14ac:dyDescent="0.2">
      <c r="A77" s="436" t="s">
        <v>188</v>
      </c>
      <c r="B77" s="436"/>
      <c r="C77" s="436"/>
      <c r="D77" s="436"/>
      <c r="E77" s="436"/>
    </row>
    <row r="78" spans="1:7" x14ac:dyDescent="0.2">
      <c r="A78" s="207" t="s">
        <v>25</v>
      </c>
      <c r="B78" s="208" t="s">
        <v>26</v>
      </c>
      <c r="C78" s="208" t="s">
        <v>27</v>
      </c>
      <c r="D78" s="208" t="s">
        <v>28</v>
      </c>
      <c r="E78" s="208" t="s">
        <v>29</v>
      </c>
      <c r="F78" s="208" t="s">
        <v>15</v>
      </c>
      <c r="G78" s="209" t="s">
        <v>30</v>
      </c>
    </row>
    <row r="79" spans="1:7" x14ac:dyDescent="0.2">
      <c r="A79" s="190" t="s">
        <v>31</v>
      </c>
      <c r="B79" s="190" t="s">
        <v>32</v>
      </c>
      <c r="C79" s="190">
        <v>1100101579</v>
      </c>
      <c r="D79" s="190">
        <v>1</v>
      </c>
      <c r="E79" s="190" t="s">
        <v>33</v>
      </c>
      <c r="F79" s="190" t="s">
        <v>34</v>
      </c>
      <c r="G79" s="190" t="s">
        <v>35</v>
      </c>
    </row>
    <row r="80" spans="1:7" x14ac:dyDescent="0.2">
      <c r="A80" s="191" t="s">
        <v>31</v>
      </c>
      <c r="B80" s="191" t="s">
        <v>32</v>
      </c>
      <c r="C80" s="191">
        <v>1100104035</v>
      </c>
      <c r="D80" s="191">
        <v>3</v>
      </c>
      <c r="E80" s="191" t="s">
        <v>36</v>
      </c>
      <c r="F80" s="191" t="s">
        <v>34</v>
      </c>
      <c r="G80" s="191" t="s">
        <v>37</v>
      </c>
    </row>
    <row r="81" spans="1:7" x14ac:dyDescent="0.2">
      <c r="A81" s="191" t="s">
        <v>31</v>
      </c>
      <c r="B81" s="191" t="s">
        <v>32</v>
      </c>
      <c r="C81" s="191">
        <v>1100110879</v>
      </c>
      <c r="D81" s="191">
        <v>1</v>
      </c>
      <c r="E81" s="191" t="s">
        <v>38</v>
      </c>
      <c r="F81" s="191" t="s">
        <v>34</v>
      </c>
      <c r="G81" s="191" t="s">
        <v>39</v>
      </c>
    </row>
    <row r="82" spans="1:7" x14ac:dyDescent="0.2">
      <c r="A82" s="191" t="s">
        <v>31</v>
      </c>
      <c r="B82" s="191" t="s">
        <v>32</v>
      </c>
      <c r="C82" s="191">
        <v>1100112289</v>
      </c>
      <c r="D82" s="191">
        <v>1</v>
      </c>
      <c r="E82" s="191" t="s">
        <v>40</v>
      </c>
      <c r="F82" s="191" t="s">
        <v>34</v>
      </c>
      <c r="G82" s="191" t="s">
        <v>41</v>
      </c>
    </row>
    <row r="83" spans="1:7" x14ac:dyDescent="0.2">
      <c r="A83" s="191" t="s">
        <v>31</v>
      </c>
      <c r="B83" s="191" t="s">
        <v>32</v>
      </c>
      <c r="C83" s="191">
        <v>1100115365</v>
      </c>
      <c r="D83" s="191">
        <v>1</v>
      </c>
      <c r="E83" s="191" t="s">
        <v>42</v>
      </c>
      <c r="F83" s="191" t="s">
        <v>34</v>
      </c>
      <c r="G83" s="191" t="s">
        <v>43</v>
      </c>
    </row>
    <row r="84" spans="1:7" x14ac:dyDescent="0.2">
      <c r="A84" s="191" t="s">
        <v>31</v>
      </c>
      <c r="B84" s="191" t="s">
        <v>32</v>
      </c>
      <c r="C84" s="191">
        <v>1100116538</v>
      </c>
      <c r="D84" s="191">
        <v>5</v>
      </c>
      <c r="E84" s="191" t="s">
        <v>44</v>
      </c>
      <c r="F84" s="191" t="s">
        <v>34</v>
      </c>
      <c r="G84" s="191" t="s">
        <v>45</v>
      </c>
    </row>
    <row r="85" spans="1:7" x14ac:dyDescent="0.2">
      <c r="A85" s="191" t="s">
        <v>31</v>
      </c>
      <c r="B85" s="191" t="s">
        <v>32</v>
      </c>
      <c r="C85" s="191">
        <v>1100119374</v>
      </c>
      <c r="D85" s="191">
        <v>1</v>
      </c>
      <c r="E85" s="191" t="s">
        <v>46</v>
      </c>
      <c r="F85" s="191" t="s">
        <v>34</v>
      </c>
      <c r="G85" s="191" t="s">
        <v>47</v>
      </c>
    </row>
    <row r="86" spans="1:7" x14ac:dyDescent="0.2">
      <c r="A86" s="191" t="s">
        <v>31</v>
      </c>
      <c r="B86" s="191" t="s">
        <v>32</v>
      </c>
      <c r="C86" s="191">
        <v>1100129077</v>
      </c>
      <c r="D86" s="191">
        <v>1</v>
      </c>
      <c r="E86" s="191" t="s">
        <v>48</v>
      </c>
      <c r="F86" s="191" t="s">
        <v>34</v>
      </c>
      <c r="G86" s="191" t="s">
        <v>49</v>
      </c>
    </row>
    <row r="87" spans="1:7" x14ac:dyDescent="0.2">
      <c r="A87" s="192" t="s">
        <v>31</v>
      </c>
      <c r="B87" s="192" t="s">
        <v>32</v>
      </c>
      <c r="C87" s="192">
        <v>1100131522</v>
      </c>
      <c r="D87" s="192">
        <v>1</v>
      </c>
      <c r="E87" s="192" t="s">
        <v>50</v>
      </c>
      <c r="F87" s="192" t="s">
        <v>34</v>
      </c>
      <c r="G87" s="192" t="s">
        <v>51</v>
      </c>
    </row>
    <row r="88" spans="1:7" x14ac:dyDescent="0.2">
      <c r="A88" s="491" t="s">
        <v>52</v>
      </c>
      <c r="B88" s="492"/>
      <c r="C88" s="492"/>
      <c r="D88" s="492"/>
      <c r="E88" s="492"/>
    </row>
    <row r="90" spans="1:7" x14ac:dyDescent="0.2">
      <c r="A90" s="436" t="s">
        <v>307</v>
      </c>
      <c r="B90" s="436"/>
      <c r="C90" s="436"/>
      <c r="D90" s="436"/>
      <c r="E90" s="436"/>
    </row>
    <row r="91" spans="1:7" x14ac:dyDescent="0.2">
      <c r="A91" s="206" t="s">
        <v>25</v>
      </c>
      <c r="B91" s="206" t="s">
        <v>26</v>
      </c>
      <c r="C91" s="206" t="s">
        <v>27</v>
      </c>
      <c r="D91" s="206" t="s">
        <v>28</v>
      </c>
      <c r="E91" s="206" t="s">
        <v>29</v>
      </c>
      <c r="F91" s="206" t="s">
        <v>15</v>
      </c>
      <c r="G91" s="206" t="s">
        <v>30</v>
      </c>
    </row>
    <row r="92" spans="1:7" x14ac:dyDescent="0.2">
      <c r="A92" s="190" t="s">
        <v>31</v>
      </c>
      <c r="B92" s="190" t="s">
        <v>32</v>
      </c>
      <c r="C92" s="190">
        <v>1100104035</v>
      </c>
      <c r="D92" s="190">
        <v>5</v>
      </c>
      <c r="E92" s="190" t="s">
        <v>189</v>
      </c>
      <c r="F92" s="190" t="s">
        <v>190</v>
      </c>
      <c r="G92" s="190" t="s">
        <v>191</v>
      </c>
    </row>
    <row r="93" spans="1:7" x14ac:dyDescent="0.2">
      <c r="A93" s="191" t="s">
        <v>31</v>
      </c>
      <c r="B93" s="191" t="s">
        <v>32</v>
      </c>
      <c r="C93" s="191">
        <v>1100106453</v>
      </c>
      <c r="D93" s="191">
        <v>1</v>
      </c>
      <c r="E93" s="191" t="s">
        <v>67</v>
      </c>
      <c r="F93" s="191" t="s">
        <v>190</v>
      </c>
      <c r="G93" s="191" t="s">
        <v>192</v>
      </c>
    </row>
    <row r="94" spans="1:7" x14ac:dyDescent="0.2">
      <c r="A94" s="191" t="s">
        <v>31</v>
      </c>
      <c r="B94" s="191" t="s">
        <v>32</v>
      </c>
      <c r="C94" s="191">
        <v>1100110400</v>
      </c>
      <c r="D94" s="191">
        <v>3</v>
      </c>
      <c r="E94" s="191" t="s">
        <v>193</v>
      </c>
      <c r="F94" s="191" t="s">
        <v>190</v>
      </c>
      <c r="G94" s="191" t="s">
        <v>194</v>
      </c>
    </row>
    <row r="95" spans="1:7" x14ac:dyDescent="0.2">
      <c r="A95" s="191" t="s">
        <v>31</v>
      </c>
      <c r="B95" s="191" t="s">
        <v>32</v>
      </c>
      <c r="C95" s="191">
        <v>1100110412</v>
      </c>
      <c r="D95" s="191">
        <v>1</v>
      </c>
      <c r="E95" s="191" t="s">
        <v>195</v>
      </c>
      <c r="F95" s="191" t="s">
        <v>190</v>
      </c>
      <c r="G95" s="191" t="s">
        <v>196</v>
      </c>
    </row>
    <row r="96" spans="1:7" x14ac:dyDescent="0.2">
      <c r="A96" s="191" t="s">
        <v>31</v>
      </c>
      <c r="B96" s="191" t="s">
        <v>32</v>
      </c>
      <c r="C96" s="191">
        <v>1100110879</v>
      </c>
      <c r="D96" s="191">
        <v>1</v>
      </c>
      <c r="E96" s="191" t="s">
        <v>38</v>
      </c>
      <c r="F96" s="191" t="s">
        <v>190</v>
      </c>
      <c r="G96" s="191" t="s">
        <v>197</v>
      </c>
    </row>
    <row r="97" spans="1:7" x14ac:dyDescent="0.2">
      <c r="A97" s="191" t="s">
        <v>31</v>
      </c>
      <c r="B97" s="191" t="s">
        <v>32</v>
      </c>
      <c r="C97" s="191">
        <v>1100110879</v>
      </c>
      <c r="D97" s="191">
        <v>2</v>
      </c>
      <c r="E97" s="191" t="s">
        <v>198</v>
      </c>
      <c r="F97" s="191" t="s">
        <v>190</v>
      </c>
      <c r="G97" s="191" t="s">
        <v>199</v>
      </c>
    </row>
    <row r="98" spans="1:7" x14ac:dyDescent="0.2">
      <c r="A98" s="191" t="s">
        <v>31</v>
      </c>
      <c r="B98" s="191" t="s">
        <v>32</v>
      </c>
      <c r="C98" s="191">
        <v>1100112036</v>
      </c>
      <c r="D98" s="191">
        <v>1</v>
      </c>
      <c r="E98" s="191" t="s">
        <v>200</v>
      </c>
      <c r="F98" s="191" t="s">
        <v>190</v>
      </c>
      <c r="G98" s="191" t="s">
        <v>201</v>
      </c>
    </row>
    <row r="99" spans="1:7" x14ac:dyDescent="0.2">
      <c r="A99" s="191" t="s">
        <v>31</v>
      </c>
      <c r="B99" s="191" t="s">
        <v>32</v>
      </c>
      <c r="C99" s="191">
        <v>1100113706</v>
      </c>
      <c r="D99" s="191">
        <v>1</v>
      </c>
      <c r="E99" s="191" t="s">
        <v>202</v>
      </c>
      <c r="F99" s="191" t="s">
        <v>190</v>
      </c>
      <c r="G99" s="191" t="s">
        <v>203</v>
      </c>
    </row>
    <row r="100" spans="1:7" x14ac:dyDescent="0.2">
      <c r="A100" s="191" t="s">
        <v>31</v>
      </c>
      <c r="B100" s="191" t="s">
        <v>32</v>
      </c>
      <c r="C100" s="191">
        <v>1100113883</v>
      </c>
      <c r="D100" s="191">
        <v>1</v>
      </c>
      <c r="E100" s="191" t="s">
        <v>204</v>
      </c>
      <c r="F100" s="191" t="s">
        <v>190</v>
      </c>
      <c r="G100" s="191" t="s">
        <v>205</v>
      </c>
    </row>
    <row r="101" spans="1:7" x14ac:dyDescent="0.2">
      <c r="A101" s="191" t="s">
        <v>31</v>
      </c>
      <c r="B101" s="191" t="s">
        <v>32</v>
      </c>
      <c r="C101" s="191">
        <v>1100114073</v>
      </c>
      <c r="D101" s="191">
        <v>1</v>
      </c>
      <c r="E101" s="191" t="s">
        <v>206</v>
      </c>
      <c r="F101" s="191" t="s">
        <v>190</v>
      </c>
      <c r="G101" s="191" t="s">
        <v>207</v>
      </c>
    </row>
    <row r="102" spans="1:7" x14ac:dyDescent="0.2">
      <c r="A102" s="191" t="s">
        <v>31</v>
      </c>
      <c r="B102" s="191" t="s">
        <v>32</v>
      </c>
      <c r="C102" s="191">
        <v>1100115375</v>
      </c>
      <c r="D102" s="191">
        <v>1</v>
      </c>
      <c r="E102" s="191" t="s">
        <v>208</v>
      </c>
      <c r="F102" s="191" t="s">
        <v>190</v>
      </c>
      <c r="G102" s="191" t="s">
        <v>209</v>
      </c>
    </row>
    <row r="103" spans="1:7" x14ac:dyDescent="0.2">
      <c r="A103" s="191" t="s">
        <v>31</v>
      </c>
      <c r="B103" s="191" t="s">
        <v>32</v>
      </c>
      <c r="C103" s="191">
        <v>1100116864</v>
      </c>
      <c r="D103" s="191">
        <v>1</v>
      </c>
      <c r="E103" s="191" t="s">
        <v>210</v>
      </c>
      <c r="F103" s="191" t="s">
        <v>190</v>
      </c>
      <c r="G103" s="191" t="s">
        <v>211</v>
      </c>
    </row>
    <row r="104" spans="1:7" x14ac:dyDescent="0.2">
      <c r="A104" s="191" t="s">
        <v>31</v>
      </c>
      <c r="B104" s="191" t="s">
        <v>32</v>
      </c>
      <c r="C104" s="191">
        <v>1100116938</v>
      </c>
      <c r="D104" s="191">
        <v>1</v>
      </c>
      <c r="E104" s="191" t="s">
        <v>212</v>
      </c>
      <c r="F104" s="191" t="s">
        <v>190</v>
      </c>
      <c r="G104" s="191" t="s">
        <v>213</v>
      </c>
    </row>
    <row r="105" spans="1:7" x14ac:dyDescent="0.2">
      <c r="A105" s="191" t="s">
        <v>31</v>
      </c>
      <c r="B105" s="191" t="s">
        <v>32</v>
      </c>
      <c r="C105" s="191">
        <v>1100117197</v>
      </c>
      <c r="D105" s="191">
        <v>1</v>
      </c>
      <c r="E105" s="191" t="s">
        <v>214</v>
      </c>
      <c r="F105" s="191" t="s">
        <v>190</v>
      </c>
      <c r="G105" s="191" t="s">
        <v>215</v>
      </c>
    </row>
    <row r="106" spans="1:7" x14ac:dyDescent="0.2">
      <c r="A106" s="191" t="s">
        <v>31</v>
      </c>
      <c r="B106" s="191" t="s">
        <v>32</v>
      </c>
      <c r="C106" s="191">
        <v>1100117870</v>
      </c>
      <c r="D106" s="191">
        <v>1</v>
      </c>
      <c r="E106" s="191" t="s">
        <v>93</v>
      </c>
      <c r="F106" s="191" t="s">
        <v>190</v>
      </c>
      <c r="G106" s="191" t="s">
        <v>216</v>
      </c>
    </row>
    <row r="107" spans="1:7" x14ac:dyDescent="0.2">
      <c r="A107" s="191" t="s">
        <v>31</v>
      </c>
      <c r="B107" s="191" t="s">
        <v>32</v>
      </c>
      <c r="C107" s="191">
        <v>1100118385</v>
      </c>
      <c r="D107" s="191">
        <v>1</v>
      </c>
      <c r="E107" s="191" t="s">
        <v>217</v>
      </c>
      <c r="F107" s="191" t="s">
        <v>190</v>
      </c>
      <c r="G107" s="191" t="s">
        <v>218</v>
      </c>
    </row>
    <row r="108" spans="1:7" x14ac:dyDescent="0.2">
      <c r="A108" s="191" t="s">
        <v>31</v>
      </c>
      <c r="B108" s="191" t="s">
        <v>32</v>
      </c>
      <c r="C108" s="191">
        <v>1100118551</v>
      </c>
      <c r="D108" s="191">
        <v>1</v>
      </c>
      <c r="E108" s="191" t="s">
        <v>219</v>
      </c>
      <c r="F108" s="191" t="s">
        <v>190</v>
      </c>
      <c r="G108" s="191" t="s">
        <v>220</v>
      </c>
    </row>
    <row r="109" spans="1:7" x14ac:dyDescent="0.2">
      <c r="A109" s="191" t="s">
        <v>31</v>
      </c>
      <c r="B109" s="191" t="s">
        <v>32</v>
      </c>
      <c r="C109" s="191">
        <v>1100118976</v>
      </c>
      <c r="D109" s="191">
        <v>1</v>
      </c>
      <c r="E109" s="191" t="s">
        <v>221</v>
      </c>
      <c r="F109" s="191" t="s">
        <v>190</v>
      </c>
      <c r="G109" s="191" t="s">
        <v>222</v>
      </c>
    </row>
    <row r="110" spans="1:7" x14ac:dyDescent="0.2">
      <c r="A110" s="191" t="s">
        <v>31</v>
      </c>
      <c r="B110" s="191" t="s">
        <v>32</v>
      </c>
      <c r="C110" s="191">
        <v>1100119176</v>
      </c>
      <c r="D110" s="191">
        <v>6</v>
      </c>
      <c r="E110" s="191" t="s">
        <v>223</v>
      </c>
      <c r="F110" s="191" t="s">
        <v>190</v>
      </c>
      <c r="G110" s="191" t="s">
        <v>224</v>
      </c>
    </row>
    <row r="111" spans="1:7" x14ac:dyDescent="0.2">
      <c r="A111" s="191" t="s">
        <v>31</v>
      </c>
      <c r="B111" s="191" t="s">
        <v>32</v>
      </c>
      <c r="C111" s="191">
        <v>1100119231</v>
      </c>
      <c r="D111" s="191">
        <v>1</v>
      </c>
      <c r="E111" s="191" t="s">
        <v>225</v>
      </c>
      <c r="F111" s="191" t="s">
        <v>190</v>
      </c>
      <c r="G111" s="191" t="s">
        <v>226</v>
      </c>
    </row>
    <row r="112" spans="1:7" x14ac:dyDescent="0.2">
      <c r="A112" s="191" t="s">
        <v>31</v>
      </c>
      <c r="B112" s="191" t="s">
        <v>32</v>
      </c>
      <c r="C112" s="191">
        <v>1100119274</v>
      </c>
      <c r="D112" s="191">
        <v>1</v>
      </c>
      <c r="E112" s="191" t="s">
        <v>227</v>
      </c>
      <c r="F112" s="191" t="s">
        <v>190</v>
      </c>
      <c r="G112" s="191" t="s">
        <v>228</v>
      </c>
    </row>
    <row r="113" spans="1:7" x14ac:dyDescent="0.2">
      <c r="A113" s="191" t="s">
        <v>31</v>
      </c>
      <c r="B113" s="191" t="s">
        <v>32</v>
      </c>
      <c r="C113" s="191">
        <v>1100119282</v>
      </c>
      <c r="D113" s="191">
        <v>1</v>
      </c>
      <c r="E113" s="191" t="s">
        <v>229</v>
      </c>
      <c r="F113" s="191" t="s">
        <v>190</v>
      </c>
      <c r="G113" s="191" t="s">
        <v>230</v>
      </c>
    </row>
    <row r="114" spans="1:7" x14ac:dyDescent="0.2">
      <c r="A114" s="191" t="s">
        <v>31</v>
      </c>
      <c r="B114" s="191" t="s">
        <v>32</v>
      </c>
      <c r="C114" s="191">
        <v>1100119317</v>
      </c>
      <c r="D114" s="191">
        <v>1</v>
      </c>
      <c r="E114" s="191" t="s">
        <v>103</v>
      </c>
      <c r="F114" s="191" t="s">
        <v>190</v>
      </c>
      <c r="G114" s="191" t="s">
        <v>231</v>
      </c>
    </row>
    <row r="115" spans="1:7" x14ac:dyDescent="0.2">
      <c r="A115" s="191" t="s">
        <v>31</v>
      </c>
      <c r="B115" s="191" t="s">
        <v>32</v>
      </c>
      <c r="C115" s="191">
        <v>1100119397</v>
      </c>
      <c r="D115" s="191">
        <v>1</v>
      </c>
      <c r="E115" s="191" t="s">
        <v>232</v>
      </c>
      <c r="F115" s="191" t="s">
        <v>190</v>
      </c>
      <c r="G115" s="191" t="s">
        <v>233</v>
      </c>
    </row>
    <row r="116" spans="1:7" x14ac:dyDescent="0.2">
      <c r="A116" s="191" t="s">
        <v>31</v>
      </c>
      <c r="B116" s="191" t="s">
        <v>32</v>
      </c>
      <c r="C116" s="191">
        <v>1100119548</v>
      </c>
      <c r="D116" s="191">
        <v>1</v>
      </c>
      <c r="E116" s="191" t="s">
        <v>234</v>
      </c>
      <c r="F116" s="191" t="s">
        <v>190</v>
      </c>
      <c r="G116" s="191" t="s">
        <v>235</v>
      </c>
    </row>
    <row r="117" spans="1:7" x14ac:dyDescent="0.2">
      <c r="A117" s="191" t="s">
        <v>31</v>
      </c>
      <c r="B117" s="191" t="s">
        <v>32</v>
      </c>
      <c r="C117" s="191">
        <v>1100120061</v>
      </c>
      <c r="D117" s="191">
        <v>1</v>
      </c>
      <c r="E117" s="191" t="s">
        <v>236</v>
      </c>
      <c r="F117" s="191" t="s">
        <v>190</v>
      </c>
      <c r="G117" s="191" t="s">
        <v>237</v>
      </c>
    </row>
    <row r="118" spans="1:7" x14ac:dyDescent="0.2">
      <c r="A118" s="191" t="s">
        <v>31</v>
      </c>
      <c r="B118" s="191" t="s">
        <v>32</v>
      </c>
      <c r="C118" s="191">
        <v>1100120525</v>
      </c>
      <c r="D118" s="191">
        <v>1</v>
      </c>
      <c r="E118" s="191" t="s">
        <v>238</v>
      </c>
      <c r="F118" s="191" t="s">
        <v>190</v>
      </c>
      <c r="G118" s="191" t="s">
        <v>239</v>
      </c>
    </row>
    <row r="119" spans="1:7" x14ac:dyDescent="0.2">
      <c r="A119" s="191" t="s">
        <v>31</v>
      </c>
      <c r="B119" s="191" t="s">
        <v>32</v>
      </c>
      <c r="C119" s="191">
        <v>1100121241</v>
      </c>
      <c r="D119" s="191">
        <v>1</v>
      </c>
      <c r="E119" s="191" t="s">
        <v>240</v>
      </c>
      <c r="F119" s="191" t="s">
        <v>190</v>
      </c>
      <c r="G119" s="191" t="s">
        <v>241</v>
      </c>
    </row>
    <row r="120" spans="1:7" x14ac:dyDescent="0.2">
      <c r="A120" s="191" t="s">
        <v>31</v>
      </c>
      <c r="B120" s="191" t="s">
        <v>32</v>
      </c>
      <c r="C120" s="191">
        <v>1100121270</v>
      </c>
      <c r="D120" s="191">
        <v>1</v>
      </c>
      <c r="E120" s="191" t="s">
        <v>242</v>
      </c>
      <c r="F120" s="191" t="s">
        <v>190</v>
      </c>
      <c r="G120" s="191" t="s">
        <v>243</v>
      </c>
    </row>
    <row r="121" spans="1:7" x14ac:dyDescent="0.2">
      <c r="A121" s="191" t="s">
        <v>31</v>
      </c>
      <c r="B121" s="191" t="s">
        <v>32</v>
      </c>
      <c r="C121" s="191">
        <v>1100121271</v>
      </c>
      <c r="D121" s="191">
        <v>1</v>
      </c>
      <c r="E121" s="191" t="s">
        <v>244</v>
      </c>
      <c r="F121" s="191" t="s">
        <v>190</v>
      </c>
      <c r="G121" s="191" t="s">
        <v>245</v>
      </c>
    </row>
    <row r="122" spans="1:7" x14ac:dyDescent="0.2">
      <c r="A122" s="191" t="s">
        <v>31</v>
      </c>
      <c r="B122" s="191" t="s">
        <v>32</v>
      </c>
      <c r="C122" s="191">
        <v>1100122334</v>
      </c>
      <c r="D122" s="191">
        <v>1</v>
      </c>
      <c r="E122" s="191" t="s">
        <v>246</v>
      </c>
      <c r="F122" s="191" t="s">
        <v>190</v>
      </c>
      <c r="G122" s="191" t="s">
        <v>247</v>
      </c>
    </row>
    <row r="123" spans="1:7" x14ac:dyDescent="0.2">
      <c r="A123" s="191" t="s">
        <v>31</v>
      </c>
      <c r="B123" s="191" t="s">
        <v>32</v>
      </c>
      <c r="C123" s="191">
        <v>1100122496</v>
      </c>
      <c r="D123" s="191">
        <v>1</v>
      </c>
      <c r="E123" s="191" t="s">
        <v>248</v>
      </c>
      <c r="F123" s="191" t="s">
        <v>190</v>
      </c>
      <c r="G123" s="191" t="s">
        <v>249</v>
      </c>
    </row>
    <row r="124" spans="1:7" x14ac:dyDescent="0.2">
      <c r="A124" s="191" t="s">
        <v>31</v>
      </c>
      <c r="B124" s="191" t="s">
        <v>32</v>
      </c>
      <c r="C124" s="191">
        <v>1100122804</v>
      </c>
      <c r="D124" s="191">
        <v>1</v>
      </c>
      <c r="E124" s="191" t="s">
        <v>250</v>
      </c>
      <c r="F124" s="191" t="s">
        <v>190</v>
      </c>
      <c r="G124" s="191" t="s">
        <v>251</v>
      </c>
    </row>
    <row r="125" spans="1:7" x14ac:dyDescent="0.2">
      <c r="A125" s="191" t="s">
        <v>31</v>
      </c>
      <c r="B125" s="191" t="s">
        <v>32</v>
      </c>
      <c r="C125" s="191">
        <v>1100123113</v>
      </c>
      <c r="D125" s="191">
        <v>1</v>
      </c>
      <c r="E125" s="191" t="s">
        <v>252</v>
      </c>
      <c r="F125" s="191" t="s">
        <v>190</v>
      </c>
      <c r="G125" s="191" t="s">
        <v>253</v>
      </c>
    </row>
    <row r="126" spans="1:7" x14ac:dyDescent="0.2">
      <c r="A126" s="191" t="s">
        <v>31</v>
      </c>
      <c r="B126" s="191" t="s">
        <v>32</v>
      </c>
      <c r="C126" s="191">
        <v>1100123248</v>
      </c>
      <c r="D126" s="191">
        <v>1</v>
      </c>
      <c r="E126" s="191" t="s">
        <v>254</v>
      </c>
      <c r="F126" s="191" t="s">
        <v>190</v>
      </c>
      <c r="G126" s="191" t="s">
        <v>255</v>
      </c>
    </row>
    <row r="127" spans="1:7" x14ac:dyDescent="0.2">
      <c r="A127" s="191" t="s">
        <v>31</v>
      </c>
      <c r="B127" s="191" t="s">
        <v>32</v>
      </c>
      <c r="C127" s="191">
        <v>1100123984</v>
      </c>
      <c r="D127" s="191">
        <v>1</v>
      </c>
      <c r="E127" s="191" t="s">
        <v>256</v>
      </c>
      <c r="F127" s="191" t="s">
        <v>190</v>
      </c>
      <c r="G127" s="191" t="s">
        <v>257</v>
      </c>
    </row>
    <row r="128" spans="1:7" x14ac:dyDescent="0.2">
      <c r="A128" s="191" t="s">
        <v>31</v>
      </c>
      <c r="B128" s="191" t="s">
        <v>32</v>
      </c>
      <c r="C128" s="191">
        <v>1100124113</v>
      </c>
      <c r="D128" s="191">
        <v>1</v>
      </c>
      <c r="E128" s="191" t="s">
        <v>258</v>
      </c>
      <c r="F128" s="191" t="s">
        <v>190</v>
      </c>
      <c r="G128" s="191" t="s">
        <v>259</v>
      </c>
    </row>
    <row r="129" spans="1:7" x14ac:dyDescent="0.2">
      <c r="A129" s="191" t="s">
        <v>31</v>
      </c>
      <c r="B129" s="191" t="s">
        <v>32</v>
      </c>
      <c r="C129" s="191">
        <v>1100124329</v>
      </c>
      <c r="D129" s="191">
        <v>1</v>
      </c>
      <c r="E129" s="191" t="s">
        <v>260</v>
      </c>
      <c r="F129" s="191" t="s">
        <v>190</v>
      </c>
      <c r="G129" s="191" t="s">
        <v>261</v>
      </c>
    </row>
    <row r="130" spans="1:7" x14ac:dyDescent="0.2">
      <c r="A130" s="191" t="s">
        <v>31</v>
      </c>
      <c r="B130" s="191" t="s">
        <v>32</v>
      </c>
      <c r="C130" s="191">
        <v>1100124876</v>
      </c>
      <c r="D130" s="191">
        <v>1</v>
      </c>
      <c r="E130" s="191" t="s">
        <v>262</v>
      </c>
      <c r="F130" s="191" t="s">
        <v>190</v>
      </c>
      <c r="G130" s="191" t="s">
        <v>263</v>
      </c>
    </row>
    <row r="131" spans="1:7" x14ac:dyDescent="0.2">
      <c r="A131" s="191" t="s">
        <v>31</v>
      </c>
      <c r="B131" s="191" t="s">
        <v>32</v>
      </c>
      <c r="C131" s="191">
        <v>1100126600</v>
      </c>
      <c r="D131" s="191">
        <v>1</v>
      </c>
      <c r="E131" s="191" t="s">
        <v>264</v>
      </c>
      <c r="F131" s="191" t="s">
        <v>190</v>
      </c>
      <c r="G131" s="191" t="s">
        <v>265</v>
      </c>
    </row>
    <row r="132" spans="1:7" x14ac:dyDescent="0.2">
      <c r="A132" s="191" t="s">
        <v>31</v>
      </c>
      <c r="B132" s="191" t="s">
        <v>32</v>
      </c>
      <c r="C132" s="191">
        <v>1100126625</v>
      </c>
      <c r="D132" s="191">
        <v>1</v>
      </c>
      <c r="E132" s="191" t="s">
        <v>266</v>
      </c>
      <c r="F132" s="191" t="s">
        <v>190</v>
      </c>
      <c r="G132" s="191" t="s">
        <v>267</v>
      </c>
    </row>
    <row r="133" spans="1:7" x14ac:dyDescent="0.2">
      <c r="A133" s="191" t="s">
        <v>31</v>
      </c>
      <c r="B133" s="191" t="s">
        <v>32</v>
      </c>
      <c r="C133" s="191">
        <v>1100127101</v>
      </c>
      <c r="D133" s="191">
        <v>1</v>
      </c>
      <c r="E133" s="191" t="s">
        <v>268</v>
      </c>
      <c r="F133" s="191" t="s">
        <v>190</v>
      </c>
      <c r="G133" s="191" t="s">
        <v>269</v>
      </c>
    </row>
    <row r="134" spans="1:7" x14ac:dyDescent="0.2">
      <c r="A134" s="191" t="s">
        <v>31</v>
      </c>
      <c r="B134" s="191" t="s">
        <v>32</v>
      </c>
      <c r="C134" s="191">
        <v>1100127526</v>
      </c>
      <c r="D134" s="191">
        <v>1</v>
      </c>
      <c r="E134" s="191" t="s">
        <v>270</v>
      </c>
      <c r="F134" s="191" t="s">
        <v>190</v>
      </c>
      <c r="G134" s="191" t="s">
        <v>271</v>
      </c>
    </row>
    <row r="135" spans="1:7" x14ac:dyDescent="0.2">
      <c r="A135" s="191" t="s">
        <v>31</v>
      </c>
      <c r="B135" s="191" t="s">
        <v>32</v>
      </c>
      <c r="C135" s="191">
        <v>1100127580</v>
      </c>
      <c r="D135" s="191">
        <v>1</v>
      </c>
      <c r="E135" s="191" t="s">
        <v>272</v>
      </c>
      <c r="F135" s="191" t="s">
        <v>190</v>
      </c>
      <c r="G135" s="191" t="s">
        <v>273</v>
      </c>
    </row>
    <row r="136" spans="1:7" x14ac:dyDescent="0.2">
      <c r="A136" s="191" t="s">
        <v>31</v>
      </c>
      <c r="B136" s="191" t="s">
        <v>32</v>
      </c>
      <c r="C136" s="191">
        <v>1100127926</v>
      </c>
      <c r="D136" s="191">
        <v>1</v>
      </c>
      <c r="E136" s="191" t="s">
        <v>274</v>
      </c>
      <c r="F136" s="191" t="s">
        <v>190</v>
      </c>
      <c r="G136" s="191" t="s">
        <v>275</v>
      </c>
    </row>
    <row r="137" spans="1:7" x14ac:dyDescent="0.2">
      <c r="A137" s="191" t="s">
        <v>31</v>
      </c>
      <c r="B137" s="191" t="s">
        <v>32</v>
      </c>
      <c r="C137" s="191">
        <v>1100128023</v>
      </c>
      <c r="D137" s="191">
        <v>1</v>
      </c>
      <c r="E137" s="191" t="s">
        <v>276</v>
      </c>
      <c r="F137" s="191" t="s">
        <v>190</v>
      </c>
      <c r="G137" s="191" t="s">
        <v>277</v>
      </c>
    </row>
    <row r="138" spans="1:7" x14ac:dyDescent="0.2">
      <c r="A138" s="191" t="s">
        <v>31</v>
      </c>
      <c r="B138" s="191" t="s">
        <v>32</v>
      </c>
      <c r="C138" s="191">
        <v>1100128110</v>
      </c>
      <c r="D138" s="191">
        <v>1</v>
      </c>
      <c r="E138" s="191" t="s">
        <v>278</v>
      </c>
      <c r="F138" s="191" t="s">
        <v>190</v>
      </c>
      <c r="G138" s="191" t="s">
        <v>279</v>
      </c>
    </row>
    <row r="139" spans="1:7" x14ac:dyDescent="0.2">
      <c r="A139" s="191" t="s">
        <v>31</v>
      </c>
      <c r="B139" s="191" t="s">
        <v>32</v>
      </c>
      <c r="C139" s="191">
        <v>1100128192</v>
      </c>
      <c r="D139" s="191">
        <v>1</v>
      </c>
      <c r="E139" s="191" t="s">
        <v>280</v>
      </c>
      <c r="F139" s="191" t="s">
        <v>190</v>
      </c>
      <c r="G139" s="191" t="s">
        <v>281</v>
      </c>
    </row>
    <row r="140" spans="1:7" x14ac:dyDescent="0.2">
      <c r="A140" s="191" t="s">
        <v>31</v>
      </c>
      <c r="B140" s="191" t="s">
        <v>32</v>
      </c>
      <c r="C140" s="191">
        <v>1100128760</v>
      </c>
      <c r="D140" s="191">
        <v>1</v>
      </c>
      <c r="E140" s="191" t="s">
        <v>282</v>
      </c>
      <c r="F140" s="191" t="s">
        <v>190</v>
      </c>
      <c r="G140" s="191" t="s">
        <v>283</v>
      </c>
    </row>
    <row r="141" spans="1:7" x14ac:dyDescent="0.2">
      <c r="A141" s="191" t="s">
        <v>31</v>
      </c>
      <c r="B141" s="191" t="s">
        <v>32</v>
      </c>
      <c r="C141" s="191">
        <v>1100129056</v>
      </c>
      <c r="D141" s="191">
        <v>1</v>
      </c>
      <c r="E141" s="191" t="s">
        <v>284</v>
      </c>
      <c r="F141" s="191" t="s">
        <v>190</v>
      </c>
      <c r="G141" s="191" t="s">
        <v>285</v>
      </c>
    </row>
    <row r="142" spans="1:7" x14ac:dyDescent="0.2">
      <c r="A142" s="191" t="s">
        <v>31</v>
      </c>
      <c r="B142" s="191" t="s">
        <v>32</v>
      </c>
      <c r="C142" s="191">
        <v>1100130289</v>
      </c>
      <c r="D142" s="191">
        <v>2</v>
      </c>
      <c r="E142" s="191" t="s">
        <v>286</v>
      </c>
      <c r="F142" s="191" t="s">
        <v>190</v>
      </c>
      <c r="G142" s="191" t="s">
        <v>287</v>
      </c>
    </row>
    <row r="143" spans="1:7" x14ac:dyDescent="0.2">
      <c r="A143" s="191" t="s">
        <v>31</v>
      </c>
      <c r="B143" s="191" t="s">
        <v>32</v>
      </c>
      <c r="C143" s="191">
        <v>1100130291</v>
      </c>
      <c r="D143" s="191">
        <v>1</v>
      </c>
      <c r="E143" s="191" t="s">
        <v>288</v>
      </c>
      <c r="F143" s="191" t="s">
        <v>190</v>
      </c>
      <c r="G143" s="191" t="s">
        <v>289</v>
      </c>
    </row>
    <row r="144" spans="1:7" x14ac:dyDescent="0.2">
      <c r="A144" s="191" t="s">
        <v>31</v>
      </c>
      <c r="B144" s="191" t="s">
        <v>32</v>
      </c>
      <c r="C144" s="191">
        <v>1100130294</v>
      </c>
      <c r="D144" s="191">
        <v>1</v>
      </c>
      <c r="E144" s="191" t="s">
        <v>176</v>
      </c>
      <c r="F144" s="191" t="s">
        <v>190</v>
      </c>
      <c r="G144" s="191" t="s">
        <v>290</v>
      </c>
    </row>
    <row r="145" spans="1:7" x14ac:dyDescent="0.2">
      <c r="A145" s="191" t="s">
        <v>31</v>
      </c>
      <c r="B145" s="191" t="s">
        <v>32</v>
      </c>
      <c r="C145" s="191">
        <v>1100130294</v>
      </c>
      <c r="D145" s="191">
        <v>2</v>
      </c>
      <c r="E145" s="191" t="s">
        <v>291</v>
      </c>
      <c r="F145" s="191" t="s">
        <v>190</v>
      </c>
      <c r="G145" s="191" t="s">
        <v>292</v>
      </c>
    </row>
    <row r="146" spans="1:7" x14ac:dyDescent="0.2">
      <c r="A146" s="191" t="s">
        <v>31</v>
      </c>
      <c r="B146" s="191" t="s">
        <v>32</v>
      </c>
      <c r="C146" s="191">
        <v>1100130294</v>
      </c>
      <c r="D146" s="191">
        <v>7</v>
      </c>
      <c r="E146" s="191" t="s">
        <v>293</v>
      </c>
      <c r="F146" s="191" t="s">
        <v>190</v>
      </c>
      <c r="G146" s="191" t="s">
        <v>294</v>
      </c>
    </row>
    <row r="147" spans="1:7" x14ac:dyDescent="0.2">
      <c r="A147" s="191" t="s">
        <v>31</v>
      </c>
      <c r="B147" s="191" t="s">
        <v>32</v>
      </c>
      <c r="C147" s="191">
        <v>1100130294</v>
      </c>
      <c r="D147" s="191">
        <v>30</v>
      </c>
      <c r="E147" s="191" t="s">
        <v>295</v>
      </c>
      <c r="F147" s="191" t="s">
        <v>190</v>
      </c>
      <c r="G147" s="191" t="s">
        <v>296</v>
      </c>
    </row>
    <row r="148" spans="1:7" x14ac:dyDescent="0.2">
      <c r="A148" s="191" t="s">
        <v>31</v>
      </c>
      <c r="B148" s="191" t="s">
        <v>32</v>
      </c>
      <c r="C148" s="191">
        <v>1100130296</v>
      </c>
      <c r="D148" s="191">
        <v>1</v>
      </c>
      <c r="E148" s="191" t="s">
        <v>297</v>
      </c>
      <c r="F148" s="191" t="s">
        <v>190</v>
      </c>
      <c r="G148" s="191" t="s">
        <v>298</v>
      </c>
    </row>
    <row r="149" spans="1:7" x14ac:dyDescent="0.2">
      <c r="A149" s="191" t="s">
        <v>31</v>
      </c>
      <c r="B149" s="191" t="s">
        <v>32</v>
      </c>
      <c r="C149" s="191">
        <v>1100130296</v>
      </c>
      <c r="D149" s="191">
        <v>23</v>
      </c>
      <c r="E149" s="191" t="s">
        <v>299</v>
      </c>
      <c r="F149" s="191" t="s">
        <v>190</v>
      </c>
      <c r="G149" s="191" t="s">
        <v>300</v>
      </c>
    </row>
    <row r="150" spans="1:7" x14ac:dyDescent="0.2">
      <c r="A150" s="191" t="s">
        <v>31</v>
      </c>
      <c r="B150" s="191" t="s">
        <v>32</v>
      </c>
      <c r="C150" s="191">
        <v>1100130296</v>
      </c>
      <c r="D150" s="191">
        <v>25</v>
      </c>
      <c r="E150" s="191" t="s">
        <v>301</v>
      </c>
      <c r="F150" s="191" t="s">
        <v>190</v>
      </c>
      <c r="G150" s="191" t="s">
        <v>302</v>
      </c>
    </row>
    <row r="151" spans="1:7" x14ac:dyDescent="0.2">
      <c r="A151" s="191" t="s">
        <v>31</v>
      </c>
      <c r="B151" s="191" t="s">
        <v>32</v>
      </c>
      <c r="C151" s="191">
        <v>1100130710</v>
      </c>
      <c r="D151" s="191">
        <v>1</v>
      </c>
      <c r="E151" s="191" t="s">
        <v>303</v>
      </c>
      <c r="F151" s="191" t="s">
        <v>190</v>
      </c>
      <c r="G151" s="191" t="s">
        <v>304</v>
      </c>
    </row>
    <row r="152" spans="1:7" x14ac:dyDescent="0.2">
      <c r="A152" s="192" t="s">
        <v>31</v>
      </c>
      <c r="B152" s="192" t="s">
        <v>32</v>
      </c>
      <c r="C152" s="192">
        <v>1100130974</v>
      </c>
      <c r="D152" s="192">
        <v>1</v>
      </c>
      <c r="E152" s="192" t="s">
        <v>305</v>
      </c>
      <c r="F152" s="192" t="s">
        <v>190</v>
      </c>
      <c r="G152" s="192" t="s">
        <v>306</v>
      </c>
    </row>
    <row r="153" spans="1:7" x14ac:dyDescent="0.2">
      <c r="A153" s="491" t="s">
        <v>52</v>
      </c>
      <c r="B153" s="492"/>
      <c r="C153" s="492"/>
      <c r="D153" s="492"/>
      <c r="E153" s="492"/>
    </row>
  </sheetData>
  <mergeCells count="7">
    <mergeCell ref="A153:E153"/>
    <mergeCell ref="A90:E90"/>
    <mergeCell ref="A1:C1"/>
    <mergeCell ref="A4:E4"/>
    <mergeCell ref="A75:E75"/>
    <mergeCell ref="A88:E88"/>
    <mergeCell ref="A77:E77"/>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zoomScale="90" zoomScaleNormal="90" zoomScalePageLayoutView="125" workbookViewId="0">
      <selection activeCell="L1" sqref="L1"/>
    </sheetView>
  </sheetViews>
  <sheetFormatPr baseColWidth="10" defaultRowHeight="15" x14ac:dyDescent="0.25"/>
  <cols>
    <col min="2" max="2" width="18.42578125" customWidth="1"/>
    <col min="3" max="3" width="14.42578125" bestFit="1" customWidth="1"/>
    <col min="4" max="4" width="13.7109375" bestFit="1" customWidth="1"/>
    <col min="6" max="6" width="16.42578125" bestFit="1" customWidth="1"/>
  </cols>
  <sheetData>
    <row r="1" spans="1:19" ht="16.5" thickTop="1" thickBot="1" x14ac:dyDescent="0.3">
      <c r="A1" s="510" t="s">
        <v>0</v>
      </c>
      <c r="B1" s="511"/>
      <c r="C1" s="512"/>
    </row>
    <row r="2" spans="1:19" ht="15.75" thickTop="1" x14ac:dyDescent="0.25"/>
    <row r="3" spans="1:19" x14ac:dyDescent="0.25">
      <c r="A3" s="509" t="s">
        <v>558</v>
      </c>
      <c r="B3" s="509"/>
      <c r="C3" s="17">
        <v>0.05</v>
      </c>
    </row>
    <row r="4" spans="1:19" x14ac:dyDescent="0.25">
      <c r="E4" s="65"/>
    </row>
    <row r="5" spans="1:19" x14ac:dyDescent="0.25">
      <c r="A5" s="505" t="s">
        <v>348</v>
      </c>
      <c r="B5" s="505"/>
    </row>
    <row r="6" spans="1:19" x14ac:dyDescent="0.25">
      <c r="A6" s="506" t="s">
        <v>15</v>
      </c>
      <c r="B6" s="506"/>
      <c r="C6" s="506"/>
      <c r="D6" s="2" t="s">
        <v>16</v>
      </c>
      <c r="E6" s="2" t="s">
        <v>334</v>
      </c>
      <c r="F6" s="2" t="s">
        <v>347</v>
      </c>
      <c r="G6" s="2" t="s">
        <v>335</v>
      </c>
      <c r="H6" s="2" t="s">
        <v>336</v>
      </c>
      <c r="I6" s="2" t="s">
        <v>337</v>
      </c>
      <c r="J6" s="2" t="s">
        <v>338</v>
      </c>
      <c r="K6" s="2" t="s">
        <v>339</v>
      </c>
      <c r="L6" s="2" t="s">
        <v>340</v>
      </c>
      <c r="M6" s="2" t="s">
        <v>341</v>
      </c>
      <c r="N6" s="2" t="s">
        <v>342</v>
      </c>
      <c r="O6" s="2" t="s">
        <v>343</v>
      </c>
      <c r="P6" s="2" t="s">
        <v>344</v>
      </c>
      <c r="Q6" s="2" t="s">
        <v>345</v>
      </c>
      <c r="R6" s="2" t="s">
        <v>346</v>
      </c>
    </row>
    <row r="7" spans="1:19" x14ac:dyDescent="0.25">
      <c r="A7" s="507" t="s">
        <v>17</v>
      </c>
      <c r="B7" s="508"/>
      <c r="C7" s="508"/>
      <c r="D7" s="7">
        <f>Supuestos!D91</f>
        <v>95000</v>
      </c>
      <c r="E7" s="62">
        <f>Supuestos!C82</f>
        <v>36432.925000000003</v>
      </c>
      <c r="F7" s="12">
        <f>E7*D7</f>
        <v>3461127875.0000005</v>
      </c>
      <c r="G7" s="11">
        <f>E7/12</f>
        <v>3036.0770833333336</v>
      </c>
      <c r="H7" s="11">
        <f>G7</f>
        <v>3036.0770833333336</v>
      </c>
      <c r="I7" s="11">
        <f t="shared" ref="I7:R7" si="0">H7</f>
        <v>3036.0770833333336</v>
      </c>
      <c r="J7" s="11">
        <f t="shared" si="0"/>
        <v>3036.0770833333336</v>
      </c>
      <c r="K7" s="11">
        <f t="shared" si="0"/>
        <v>3036.0770833333336</v>
      </c>
      <c r="L7" s="11">
        <f t="shared" si="0"/>
        <v>3036.0770833333336</v>
      </c>
      <c r="M7" s="11">
        <f t="shared" si="0"/>
        <v>3036.0770833333336</v>
      </c>
      <c r="N7" s="11">
        <f t="shared" si="0"/>
        <v>3036.0770833333336</v>
      </c>
      <c r="O7" s="11">
        <f t="shared" si="0"/>
        <v>3036.0770833333336</v>
      </c>
      <c r="P7" s="11">
        <f t="shared" si="0"/>
        <v>3036.0770833333336</v>
      </c>
      <c r="Q7" s="11">
        <f t="shared" si="0"/>
        <v>3036.0770833333336</v>
      </c>
      <c r="R7" s="11">
        <f t="shared" si="0"/>
        <v>3036.0770833333336</v>
      </c>
      <c r="S7" s="6"/>
    </row>
    <row r="8" spans="1:19" x14ac:dyDescent="0.25">
      <c r="A8" s="501" t="s">
        <v>18</v>
      </c>
      <c r="B8" s="502"/>
      <c r="C8" s="502"/>
      <c r="D8" s="8">
        <f>Supuestos!D92</f>
        <v>70000</v>
      </c>
      <c r="E8" s="63">
        <v>5876.2782258064517</v>
      </c>
      <c r="F8" s="14">
        <f t="shared" ref="F8:F10" si="1">E8*D8</f>
        <v>411339475.80645162</v>
      </c>
      <c r="G8" s="13">
        <f>E8/12</f>
        <v>489.68985215053766</v>
      </c>
      <c r="H8" s="13">
        <f>G8</f>
        <v>489.68985215053766</v>
      </c>
      <c r="I8" s="13">
        <f t="shared" ref="I8:R8" si="2">H8</f>
        <v>489.68985215053766</v>
      </c>
      <c r="J8" s="13">
        <f t="shared" si="2"/>
        <v>489.68985215053766</v>
      </c>
      <c r="K8" s="13">
        <f t="shared" si="2"/>
        <v>489.68985215053766</v>
      </c>
      <c r="L8" s="13">
        <f t="shared" si="2"/>
        <v>489.68985215053766</v>
      </c>
      <c r="M8" s="13">
        <f t="shared" si="2"/>
        <v>489.68985215053766</v>
      </c>
      <c r="N8" s="13">
        <f t="shared" si="2"/>
        <v>489.68985215053766</v>
      </c>
      <c r="O8" s="13">
        <f t="shared" si="2"/>
        <v>489.68985215053766</v>
      </c>
      <c r="P8" s="13">
        <f t="shared" si="2"/>
        <v>489.68985215053766</v>
      </c>
      <c r="Q8" s="13">
        <f t="shared" si="2"/>
        <v>489.68985215053766</v>
      </c>
      <c r="R8" s="13">
        <f t="shared" si="2"/>
        <v>489.68985215053766</v>
      </c>
    </row>
    <row r="9" spans="1:19" x14ac:dyDescent="0.25">
      <c r="A9" s="501" t="s">
        <v>20</v>
      </c>
      <c r="B9" s="502"/>
      <c r="C9" s="502"/>
      <c r="D9" s="8">
        <f>Supuestos!D93</f>
        <v>135000</v>
      </c>
      <c r="E9" s="63">
        <v>5876.2782258064517</v>
      </c>
      <c r="F9" s="14">
        <f t="shared" si="1"/>
        <v>793297560.48387098</v>
      </c>
      <c r="G9" s="13">
        <f>E9/12</f>
        <v>489.68985215053766</v>
      </c>
      <c r="H9" s="13">
        <f>G9</f>
        <v>489.68985215053766</v>
      </c>
      <c r="I9" s="13">
        <f t="shared" ref="I9:R9" si="3">H9</f>
        <v>489.68985215053766</v>
      </c>
      <c r="J9" s="13">
        <f t="shared" si="3"/>
        <v>489.68985215053766</v>
      </c>
      <c r="K9" s="13">
        <f t="shared" si="3"/>
        <v>489.68985215053766</v>
      </c>
      <c r="L9" s="13">
        <f t="shared" si="3"/>
        <v>489.68985215053766</v>
      </c>
      <c r="M9" s="13">
        <f t="shared" si="3"/>
        <v>489.68985215053766</v>
      </c>
      <c r="N9" s="13">
        <f t="shared" si="3"/>
        <v>489.68985215053766</v>
      </c>
      <c r="O9" s="13">
        <f t="shared" si="3"/>
        <v>489.68985215053766</v>
      </c>
      <c r="P9" s="13">
        <f t="shared" si="3"/>
        <v>489.68985215053766</v>
      </c>
      <c r="Q9" s="13">
        <f t="shared" si="3"/>
        <v>489.68985215053766</v>
      </c>
      <c r="R9" s="13">
        <f t="shared" si="3"/>
        <v>489.68985215053766</v>
      </c>
    </row>
    <row r="10" spans="1:19" x14ac:dyDescent="0.25">
      <c r="A10" s="503" t="s">
        <v>19</v>
      </c>
      <c r="B10" s="504"/>
      <c r="C10" s="504"/>
      <c r="D10" s="9">
        <f>Supuestos!D94</f>
        <v>175000</v>
      </c>
      <c r="E10" s="64">
        <v>5876.2782258064517</v>
      </c>
      <c r="F10" s="16">
        <f t="shared" si="1"/>
        <v>1028348689.516129</v>
      </c>
      <c r="G10" s="13">
        <f>E10/12</f>
        <v>489.68985215053766</v>
      </c>
      <c r="H10" s="13">
        <f>G10</f>
        <v>489.68985215053766</v>
      </c>
      <c r="I10" s="13">
        <f t="shared" ref="I10:R10" si="4">H10</f>
        <v>489.68985215053766</v>
      </c>
      <c r="J10" s="13">
        <f t="shared" si="4"/>
        <v>489.68985215053766</v>
      </c>
      <c r="K10" s="13">
        <f t="shared" si="4"/>
        <v>489.68985215053766</v>
      </c>
      <c r="L10" s="13">
        <f t="shared" si="4"/>
        <v>489.68985215053766</v>
      </c>
      <c r="M10" s="13">
        <f t="shared" si="4"/>
        <v>489.68985215053766</v>
      </c>
      <c r="N10" s="13">
        <f t="shared" si="4"/>
        <v>489.68985215053766</v>
      </c>
      <c r="O10" s="13">
        <f t="shared" si="4"/>
        <v>489.68985215053766</v>
      </c>
      <c r="P10" s="13">
        <f t="shared" si="4"/>
        <v>489.68985215053766</v>
      </c>
      <c r="Q10" s="13">
        <f t="shared" si="4"/>
        <v>489.68985215053766</v>
      </c>
      <c r="R10" s="13">
        <f t="shared" si="4"/>
        <v>489.68985215053766</v>
      </c>
    </row>
    <row r="11" spans="1:19" x14ac:dyDescent="0.25">
      <c r="G11" s="299"/>
      <c r="H11" s="299"/>
      <c r="I11" s="299"/>
      <c r="J11" s="299"/>
      <c r="K11" s="299"/>
      <c r="L11" s="299"/>
      <c r="M11" s="299"/>
      <c r="N11" s="299"/>
      <c r="O11" s="299"/>
      <c r="P11" s="299"/>
      <c r="Q11" s="299"/>
      <c r="R11" s="299"/>
    </row>
    <row r="12" spans="1:19" x14ac:dyDescent="0.25">
      <c r="A12" s="505" t="s">
        <v>349</v>
      </c>
      <c r="B12" s="505"/>
    </row>
    <row r="13" spans="1:19" x14ac:dyDescent="0.25">
      <c r="A13" s="506" t="s">
        <v>15</v>
      </c>
      <c r="B13" s="506"/>
      <c r="C13" s="506"/>
      <c r="D13" s="2" t="s">
        <v>16</v>
      </c>
      <c r="E13" s="2" t="s">
        <v>334</v>
      </c>
      <c r="F13" s="2" t="s">
        <v>347</v>
      </c>
      <c r="G13" s="2" t="s">
        <v>335</v>
      </c>
      <c r="H13" s="2" t="s">
        <v>336</v>
      </c>
      <c r="I13" s="2" t="s">
        <v>337</v>
      </c>
      <c r="J13" s="2" t="s">
        <v>338</v>
      </c>
      <c r="K13" s="2" t="s">
        <v>339</v>
      </c>
      <c r="L13" s="2" t="s">
        <v>340</v>
      </c>
      <c r="M13" s="2" t="s">
        <v>341</v>
      </c>
      <c r="N13" s="2" t="s">
        <v>342</v>
      </c>
      <c r="O13" s="2" t="s">
        <v>343</v>
      </c>
      <c r="P13" s="2" t="s">
        <v>344</v>
      </c>
      <c r="Q13" s="2" t="s">
        <v>345</v>
      </c>
      <c r="R13" s="2" t="s">
        <v>346</v>
      </c>
    </row>
    <row r="14" spans="1:19" x14ac:dyDescent="0.25">
      <c r="A14" s="507" t="s">
        <v>17</v>
      </c>
      <c r="B14" s="508"/>
      <c r="C14" s="508"/>
      <c r="D14" s="7">
        <f>D7+(D7*C3)</f>
        <v>99750</v>
      </c>
      <c r="E14" s="11">
        <f>Supuestos!C83</f>
        <v>36534.675000000003</v>
      </c>
      <c r="F14" s="12">
        <f>E14*D14</f>
        <v>3644333831.2500005</v>
      </c>
      <c r="G14" s="11">
        <f>E14/12</f>
        <v>3044.5562500000001</v>
      </c>
      <c r="H14" s="11">
        <f>G14</f>
        <v>3044.5562500000001</v>
      </c>
      <c r="I14" s="11">
        <f t="shared" ref="I14:R14" si="5">H14</f>
        <v>3044.5562500000001</v>
      </c>
      <c r="J14" s="11">
        <f t="shared" si="5"/>
        <v>3044.5562500000001</v>
      </c>
      <c r="K14" s="11">
        <f t="shared" si="5"/>
        <v>3044.5562500000001</v>
      </c>
      <c r="L14" s="11">
        <f t="shared" si="5"/>
        <v>3044.5562500000001</v>
      </c>
      <c r="M14" s="11">
        <f t="shared" si="5"/>
        <v>3044.5562500000001</v>
      </c>
      <c r="N14" s="11">
        <f t="shared" si="5"/>
        <v>3044.5562500000001</v>
      </c>
      <c r="O14" s="11">
        <f t="shared" si="5"/>
        <v>3044.5562500000001</v>
      </c>
      <c r="P14" s="11">
        <f t="shared" si="5"/>
        <v>3044.5562500000001</v>
      </c>
      <c r="Q14" s="11">
        <f t="shared" si="5"/>
        <v>3044.5562500000001</v>
      </c>
      <c r="R14" s="11">
        <f t="shared" si="5"/>
        <v>3044.5562500000001</v>
      </c>
    </row>
    <row r="15" spans="1:19" x14ac:dyDescent="0.25">
      <c r="A15" s="501" t="s">
        <v>18</v>
      </c>
      <c r="B15" s="502"/>
      <c r="C15" s="502"/>
      <c r="D15" s="8">
        <f>D8+(D8*C3)</f>
        <v>73500</v>
      </c>
      <c r="E15" s="13">
        <v>5892.6895161290322</v>
      </c>
      <c r="F15" s="14">
        <f t="shared" ref="F15:F17" si="6">E15*D15</f>
        <v>433112679.43548387</v>
      </c>
      <c r="G15" s="13">
        <f>E15/12</f>
        <v>491.05745967741933</v>
      </c>
      <c r="H15" s="13">
        <f>G15</f>
        <v>491.05745967741933</v>
      </c>
      <c r="I15" s="13">
        <f t="shared" ref="I15:R15" si="7">H15</f>
        <v>491.05745967741933</v>
      </c>
      <c r="J15" s="13">
        <f t="shared" si="7"/>
        <v>491.05745967741933</v>
      </c>
      <c r="K15" s="13">
        <f t="shared" si="7"/>
        <v>491.05745967741933</v>
      </c>
      <c r="L15" s="13">
        <f t="shared" si="7"/>
        <v>491.05745967741933</v>
      </c>
      <c r="M15" s="13">
        <f t="shared" si="7"/>
        <v>491.05745967741933</v>
      </c>
      <c r="N15" s="13">
        <f t="shared" si="7"/>
        <v>491.05745967741933</v>
      </c>
      <c r="O15" s="13">
        <f t="shared" si="7"/>
        <v>491.05745967741933</v>
      </c>
      <c r="P15" s="13">
        <f t="shared" si="7"/>
        <v>491.05745967741933</v>
      </c>
      <c r="Q15" s="13">
        <f t="shared" si="7"/>
        <v>491.05745967741933</v>
      </c>
      <c r="R15" s="13">
        <f t="shared" si="7"/>
        <v>491.05745967741933</v>
      </c>
    </row>
    <row r="16" spans="1:19" x14ac:dyDescent="0.25">
      <c r="A16" s="501" t="s">
        <v>20</v>
      </c>
      <c r="B16" s="502"/>
      <c r="C16" s="502"/>
      <c r="D16" s="8">
        <f>D9+(D9*C3)</f>
        <v>141750</v>
      </c>
      <c r="E16" s="13">
        <v>5892.6895161290322</v>
      </c>
      <c r="F16" s="14">
        <f t="shared" si="6"/>
        <v>835288738.91129029</v>
      </c>
      <c r="G16" s="13">
        <f>E16/12</f>
        <v>491.05745967741933</v>
      </c>
      <c r="H16" s="13">
        <f>G16</f>
        <v>491.05745967741933</v>
      </c>
      <c r="I16" s="13">
        <f t="shared" ref="I16:R16" si="8">H16</f>
        <v>491.05745967741933</v>
      </c>
      <c r="J16" s="13">
        <f t="shared" si="8"/>
        <v>491.05745967741933</v>
      </c>
      <c r="K16" s="13">
        <f t="shared" si="8"/>
        <v>491.05745967741933</v>
      </c>
      <c r="L16" s="13">
        <f t="shared" si="8"/>
        <v>491.05745967741933</v>
      </c>
      <c r="M16" s="13">
        <f t="shared" si="8"/>
        <v>491.05745967741933</v>
      </c>
      <c r="N16" s="13">
        <f t="shared" si="8"/>
        <v>491.05745967741933</v>
      </c>
      <c r="O16" s="13">
        <f t="shared" si="8"/>
        <v>491.05745967741933</v>
      </c>
      <c r="P16" s="13">
        <f t="shared" si="8"/>
        <v>491.05745967741933</v>
      </c>
      <c r="Q16" s="13">
        <f t="shared" si="8"/>
        <v>491.05745967741933</v>
      </c>
      <c r="R16" s="13">
        <f t="shared" si="8"/>
        <v>491.05745967741933</v>
      </c>
    </row>
    <row r="17" spans="1:18" x14ac:dyDescent="0.25">
      <c r="A17" s="503" t="s">
        <v>19</v>
      </c>
      <c r="B17" s="504"/>
      <c r="C17" s="504"/>
      <c r="D17" s="9">
        <f>D10+(D10*C3)</f>
        <v>183750</v>
      </c>
      <c r="E17" s="15">
        <v>5892.6895161290322</v>
      </c>
      <c r="F17" s="16">
        <f t="shared" si="6"/>
        <v>1082781698.5887096</v>
      </c>
      <c r="G17" s="15">
        <f>E17/12</f>
        <v>491.05745967741933</v>
      </c>
      <c r="H17" s="15">
        <f>G17</f>
        <v>491.05745967741933</v>
      </c>
      <c r="I17" s="15">
        <f t="shared" ref="I17:R17" si="9">H17</f>
        <v>491.05745967741933</v>
      </c>
      <c r="J17" s="15">
        <f t="shared" si="9"/>
        <v>491.05745967741933</v>
      </c>
      <c r="K17" s="15">
        <f t="shared" si="9"/>
        <v>491.05745967741933</v>
      </c>
      <c r="L17" s="15">
        <f t="shared" si="9"/>
        <v>491.05745967741933</v>
      </c>
      <c r="M17" s="15">
        <f t="shared" si="9"/>
        <v>491.05745967741933</v>
      </c>
      <c r="N17" s="15">
        <f t="shared" si="9"/>
        <v>491.05745967741933</v>
      </c>
      <c r="O17" s="15">
        <f t="shared" si="9"/>
        <v>491.05745967741933</v>
      </c>
      <c r="P17" s="15">
        <f t="shared" si="9"/>
        <v>491.05745967741933</v>
      </c>
      <c r="Q17" s="15">
        <f t="shared" si="9"/>
        <v>491.05745967741933</v>
      </c>
      <c r="R17" s="15">
        <f t="shared" si="9"/>
        <v>491.05745967741933</v>
      </c>
    </row>
    <row r="19" spans="1:18" x14ac:dyDescent="0.25">
      <c r="A19" s="505" t="s">
        <v>350</v>
      </c>
      <c r="B19" s="505"/>
    </row>
    <row r="20" spans="1:18" x14ac:dyDescent="0.25">
      <c r="A20" s="506" t="s">
        <v>15</v>
      </c>
      <c r="B20" s="506"/>
      <c r="C20" s="506"/>
      <c r="D20" s="2" t="s">
        <v>16</v>
      </c>
      <c r="E20" s="2" t="s">
        <v>334</v>
      </c>
      <c r="F20" s="2" t="s">
        <v>347</v>
      </c>
      <c r="G20" s="2" t="s">
        <v>335</v>
      </c>
      <c r="H20" s="2" t="s">
        <v>336</v>
      </c>
      <c r="I20" s="2" t="s">
        <v>337</v>
      </c>
      <c r="J20" s="2" t="s">
        <v>338</v>
      </c>
      <c r="K20" s="2" t="s">
        <v>339</v>
      </c>
      <c r="L20" s="2" t="s">
        <v>340</v>
      </c>
      <c r="M20" s="2" t="s">
        <v>341</v>
      </c>
      <c r="N20" s="2" t="s">
        <v>342</v>
      </c>
      <c r="O20" s="2" t="s">
        <v>343</v>
      </c>
      <c r="P20" s="2" t="s">
        <v>344</v>
      </c>
      <c r="Q20" s="2" t="s">
        <v>345</v>
      </c>
      <c r="R20" s="2" t="s">
        <v>346</v>
      </c>
    </row>
    <row r="21" spans="1:18" x14ac:dyDescent="0.25">
      <c r="A21" s="507" t="s">
        <v>17</v>
      </c>
      <c r="B21" s="508"/>
      <c r="C21" s="508"/>
      <c r="D21" s="7">
        <f>D14+(D14*C3)</f>
        <v>104737.5</v>
      </c>
      <c r="E21" s="11">
        <f>Supuestos!C84</f>
        <v>36637.65</v>
      </c>
      <c r="F21" s="12">
        <f>E21*D21</f>
        <v>3837335866.875</v>
      </c>
      <c r="G21" s="11">
        <f>E21/12</f>
        <v>3053.1375000000003</v>
      </c>
      <c r="H21" s="11">
        <f>G21</f>
        <v>3053.1375000000003</v>
      </c>
      <c r="I21" s="11">
        <f t="shared" ref="I21:R21" si="10">H21</f>
        <v>3053.1375000000003</v>
      </c>
      <c r="J21" s="11">
        <f t="shared" si="10"/>
        <v>3053.1375000000003</v>
      </c>
      <c r="K21" s="11">
        <f t="shared" si="10"/>
        <v>3053.1375000000003</v>
      </c>
      <c r="L21" s="11">
        <f t="shared" si="10"/>
        <v>3053.1375000000003</v>
      </c>
      <c r="M21" s="11">
        <f t="shared" si="10"/>
        <v>3053.1375000000003</v>
      </c>
      <c r="N21" s="11">
        <f t="shared" si="10"/>
        <v>3053.1375000000003</v>
      </c>
      <c r="O21" s="11">
        <f t="shared" si="10"/>
        <v>3053.1375000000003</v>
      </c>
      <c r="P21" s="11">
        <f t="shared" si="10"/>
        <v>3053.1375000000003</v>
      </c>
      <c r="Q21" s="11">
        <f t="shared" si="10"/>
        <v>3053.1375000000003</v>
      </c>
      <c r="R21" s="11">
        <f t="shared" si="10"/>
        <v>3053.1375000000003</v>
      </c>
    </row>
    <row r="22" spans="1:18" x14ac:dyDescent="0.25">
      <c r="A22" s="501" t="s">
        <v>18</v>
      </c>
      <c r="B22" s="502"/>
      <c r="C22" s="502"/>
      <c r="D22" s="8">
        <f>D15+(D15*C3)</f>
        <v>77175</v>
      </c>
      <c r="E22" s="13">
        <v>5909.2983870967746</v>
      </c>
      <c r="F22" s="14">
        <f t="shared" ref="F22:F24" si="11">E22*D22</f>
        <v>456050103.02419358</v>
      </c>
      <c r="G22" s="13">
        <f>E22/12</f>
        <v>492.44153225806457</v>
      </c>
      <c r="H22" s="13">
        <f>G22</f>
        <v>492.44153225806457</v>
      </c>
      <c r="I22" s="13">
        <f t="shared" ref="I22:R22" si="12">H22</f>
        <v>492.44153225806457</v>
      </c>
      <c r="J22" s="13">
        <f t="shared" si="12"/>
        <v>492.44153225806457</v>
      </c>
      <c r="K22" s="13">
        <f t="shared" si="12"/>
        <v>492.44153225806457</v>
      </c>
      <c r="L22" s="13">
        <f t="shared" si="12"/>
        <v>492.44153225806457</v>
      </c>
      <c r="M22" s="13">
        <f t="shared" si="12"/>
        <v>492.44153225806457</v>
      </c>
      <c r="N22" s="13">
        <f t="shared" si="12"/>
        <v>492.44153225806457</v>
      </c>
      <c r="O22" s="13">
        <f t="shared" si="12"/>
        <v>492.44153225806457</v>
      </c>
      <c r="P22" s="13">
        <f t="shared" si="12"/>
        <v>492.44153225806457</v>
      </c>
      <c r="Q22" s="13">
        <f t="shared" si="12"/>
        <v>492.44153225806457</v>
      </c>
      <c r="R22" s="13">
        <f t="shared" si="12"/>
        <v>492.44153225806457</v>
      </c>
    </row>
    <row r="23" spans="1:18" x14ac:dyDescent="0.25">
      <c r="A23" s="501" t="s">
        <v>20</v>
      </c>
      <c r="B23" s="502"/>
      <c r="C23" s="502"/>
      <c r="D23" s="8">
        <f>D16+(D16*C3)</f>
        <v>148837.5</v>
      </c>
      <c r="E23" s="13">
        <v>5909.2983870967746</v>
      </c>
      <c r="F23" s="14">
        <f t="shared" si="11"/>
        <v>879525198.68951619</v>
      </c>
      <c r="G23" s="13">
        <f>E23/12</f>
        <v>492.44153225806457</v>
      </c>
      <c r="H23" s="13">
        <f>G23</f>
        <v>492.44153225806457</v>
      </c>
      <c r="I23" s="13">
        <f t="shared" ref="I23:R23" si="13">H23</f>
        <v>492.44153225806457</v>
      </c>
      <c r="J23" s="13">
        <f t="shared" si="13"/>
        <v>492.44153225806457</v>
      </c>
      <c r="K23" s="13">
        <f t="shared" si="13"/>
        <v>492.44153225806457</v>
      </c>
      <c r="L23" s="13">
        <f t="shared" si="13"/>
        <v>492.44153225806457</v>
      </c>
      <c r="M23" s="13">
        <f t="shared" si="13"/>
        <v>492.44153225806457</v>
      </c>
      <c r="N23" s="13">
        <f t="shared" si="13"/>
        <v>492.44153225806457</v>
      </c>
      <c r="O23" s="13">
        <f t="shared" si="13"/>
        <v>492.44153225806457</v>
      </c>
      <c r="P23" s="13">
        <f t="shared" si="13"/>
        <v>492.44153225806457</v>
      </c>
      <c r="Q23" s="13">
        <f t="shared" si="13"/>
        <v>492.44153225806457</v>
      </c>
      <c r="R23" s="13">
        <f t="shared" si="13"/>
        <v>492.44153225806457</v>
      </c>
    </row>
    <row r="24" spans="1:18" x14ac:dyDescent="0.25">
      <c r="A24" s="503" t="s">
        <v>19</v>
      </c>
      <c r="B24" s="504"/>
      <c r="C24" s="504"/>
      <c r="D24" s="9">
        <f>D17+(D17*C3)</f>
        <v>192937.5</v>
      </c>
      <c r="E24" s="15">
        <v>5909.2983870967746</v>
      </c>
      <c r="F24" s="16">
        <f t="shared" si="11"/>
        <v>1140125257.5604839</v>
      </c>
      <c r="G24" s="15">
        <f>E24/12</f>
        <v>492.44153225806457</v>
      </c>
      <c r="H24" s="15">
        <f>G24</f>
        <v>492.44153225806457</v>
      </c>
      <c r="I24" s="15">
        <f t="shared" ref="I24:R24" si="14">H24</f>
        <v>492.44153225806457</v>
      </c>
      <c r="J24" s="15">
        <f t="shared" si="14"/>
        <v>492.44153225806457</v>
      </c>
      <c r="K24" s="15">
        <f t="shared" si="14"/>
        <v>492.44153225806457</v>
      </c>
      <c r="L24" s="15">
        <f t="shared" si="14"/>
        <v>492.44153225806457</v>
      </c>
      <c r="M24" s="15">
        <f t="shared" si="14"/>
        <v>492.44153225806457</v>
      </c>
      <c r="N24" s="15">
        <f t="shared" si="14"/>
        <v>492.44153225806457</v>
      </c>
      <c r="O24" s="15">
        <f t="shared" si="14"/>
        <v>492.44153225806457</v>
      </c>
      <c r="P24" s="15">
        <f t="shared" si="14"/>
        <v>492.44153225806457</v>
      </c>
      <c r="Q24" s="15">
        <f t="shared" si="14"/>
        <v>492.44153225806457</v>
      </c>
      <c r="R24" s="15">
        <f t="shared" si="14"/>
        <v>492.44153225806457</v>
      </c>
    </row>
    <row r="26" spans="1:18" x14ac:dyDescent="0.25">
      <c r="A26" s="505" t="s">
        <v>351</v>
      </c>
      <c r="B26" s="505"/>
    </row>
    <row r="27" spans="1:18" x14ac:dyDescent="0.25">
      <c r="A27" s="506" t="s">
        <v>15</v>
      </c>
      <c r="B27" s="506"/>
      <c r="C27" s="506"/>
      <c r="D27" s="2" t="s">
        <v>16</v>
      </c>
      <c r="E27" s="2" t="s">
        <v>334</v>
      </c>
      <c r="F27" s="2" t="s">
        <v>347</v>
      </c>
      <c r="G27" s="2" t="s">
        <v>335</v>
      </c>
      <c r="H27" s="2" t="s">
        <v>336</v>
      </c>
      <c r="I27" s="2" t="s">
        <v>337</v>
      </c>
      <c r="J27" s="2" t="s">
        <v>338</v>
      </c>
      <c r="K27" s="2" t="s">
        <v>339</v>
      </c>
      <c r="L27" s="2" t="s">
        <v>340</v>
      </c>
      <c r="M27" s="2" t="s">
        <v>341</v>
      </c>
      <c r="N27" s="2" t="s">
        <v>342</v>
      </c>
      <c r="O27" s="2" t="s">
        <v>343</v>
      </c>
      <c r="P27" s="2" t="s">
        <v>344</v>
      </c>
      <c r="Q27" s="2" t="s">
        <v>345</v>
      </c>
      <c r="R27" s="2" t="s">
        <v>346</v>
      </c>
    </row>
    <row r="28" spans="1:18" x14ac:dyDescent="0.25">
      <c r="A28" s="507" t="s">
        <v>17</v>
      </c>
      <c r="B28" s="508"/>
      <c r="C28" s="508"/>
      <c r="D28" s="7">
        <f>D21+(D21*C3)</f>
        <v>109974.375</v>
      </c>
      <c r="E28" s="11">
        <f>Supuestos!C85</f>
        <v>36740.625</v>
      </c>
      <c r="F28" s="12">
        <f>E28*D28</f>
        <v>4040527271.484375</v>
      </c>
      <c r="G28" s="11">
        <f>E28/12</f>
        <v>3061.71875</v>
      </c>
      <c r="H28" s="11">
        <f>G28</f>
        <v>3061.71875</v>
      </c>
      <c r="I28" s="11">
        <f t="shared" ref="I28:R28" si="15">H28</f>
        <v>3061.71875</v>
      </c>
      <c r="J28" s="11">
        <f t="shared" si="15"/>
        <v>3061.71875</v>
      </c>
      <c r="K28" s="11">
        <f t="shared" si="15"/>
        <v>3061.71875</v>
      </c>
      <c r="L28" s="11">
        <f t="shared" si="15"/>
        <v>3061.71875</v>
      </c>
      <c r="M28" s="11">
        <f t="shared" si="15"/>
        <v>3061.71875</v>
      </c>
      <c r="N28" s="11">
        <f t="shared" si="15"/>
        <v>3061.71875</v>
      </c>
      <c r="O28" s="11">
        <f t="shared" si="15"/>
        <v>3061.71875</v>
      </c>
      <c r="P28" s="11">
        <f t="shared" si="15"/>
        <v>3061.71875</v>
      </c>
      <c r="Q28" s="11">
        <f t="shared" si="15"/>
        <v>3061.71875</v>
      </c>
      <c r="R28" s="11">
        <f t="shared" si="15"/>
        <v>3061.71875</v>
      </c>
    </row>
    <row r="29" spans="1:18" x14ac:dyDescent="0.25">
      <c r="A29" s="501" t="s">
        <v>18</v>
      </c>
      <c r="B29" s="502"/>
      <c r="C29" s="502"/>
      <c r="D29" s="8">
        <f>D22+(D22*C3)</f>
        <v>81033.75</v>
      </c>
      <c r="E29" s="13">
        <v>5925.9072580645161</v>
      </c>
      <c r="F29" s="14">
        <f t="shared" ref="F29:F31" si="16">E29*D29</f>
        <v>480198487.27318549</v>
      </c>
      <c r="G29" s="13">
        <f>E29/12</f>
        <v>493.82560483870969</v>
      </c>
      <c r="H29" s="13">
        <f>G29</f>
        <v>493.82560483870969</v>
      </c>
      <c r="I29" s="13">
        <f t="shared" ref="I29:R29" si="17">H29</f>
        <v>493.82560483870969</v>
      </c>
      <c r="J29" s="13">
        <f t="shared" si="17"/>
        <v>493.82560483870969</v>
      </c>
      <c r="K29" s="13">
        <f t="shared" si="17"/>
        <v>493.82560483870969</v>
      </c>
      <c r="L29" s="13">
        <f t="shared" si="17"/>
        <v>493.82560483870969</v>
      </c>
      <c r="M29" s="13">
        <f t="shared" si="17"/>
        <v>493.82560483870969</v>
      </c>
      <c r="N29" s="13">
        <f t="shared" si="17"/>
        <v>493.82560483870969</v>
      </c>
      <c r="O29" s="13">
        <f t="shared" si="17"/>
        <v>493.82560483870969</v>
      </c>
      <c r="P29" s="13">
        <f t="shared" si="17"/>
        <v>493.82560483870969</v>
      </c>
      <c r="Q29" s="13">
        <f t="shared" si="17"/>
        <v>493.82560483870969</v>
      </c>
      <c r="R29" s="13">
        <f t="shared" si="17"/>
        <v>493.82560483870969</v>
      </c>
    </row>
    <row r="30" spans="1:18" x14ac:dyDescent="0.25">
      <c r="A30" s="501" t="s">
        <v>20</v>
      </c>
      <c r="B30" s="502"/>
      <c r="C30" s="502"/>
      <c r="D30" s="8">
        <f>D23+(D23*C3)</f>
        <v>156279.375</v>
      </c>
      <c r="E30" s="13">
        <v>5925.9072580645161</v>
      </c>
      <c r="F30" s="14">
        <f t="shared" si="16"/>
        <v>926097082.59828627</v>
      </c>
      <c r="G30" s="13">
        <f>E30/12</f>
        <v>493.82560483870969</v>
      </c>
      <c r="H30" s="13">
        <f>G30</f>
        <v>493.82560483870969</v>
      </c>
      <c r="I30" s="13">
        <f t="shared" ref="I30:R30" si="18">H30</f>
        <v>493.82560483870969</v>
      </c>
      <c r="J30" s="13">
        <f t="shared" si="18"/>
        <v>493.82560483870969</v>
      </c>
      <c r="K30" s="13">
        <f t="shared" si="18"/>
        <v>493.82560483870969</v>
      </c>
      <c r="L30" s="13">
        <f t="shared" si="18"/>
        <v>493.82560483870969</v>
      </c>
      <c r="M30" s="13">
        <f t="shared" si="18"/>
        <v>493.82560483870969</v>
      </c>
      <c r="N30" s="13">
        <f t="shared" si="18"/>
        <v>493.82560483870969</v>
      </c>
      <c r="O30" s="13">
        <f t="shared" si="18"/>
        <v>493.82560483870969</v>
      </c>
      <c r="P30" s="13">
        <f t="shared" si="18"/>
        <v>493.82560483870969</v>
      </c>
      <c r="Q30" s="13">
        <f t="shared" si="18"/>
        <v>493.82560483870969</v>
      </c>
      <c r="R30" s="13">
        <f t="shared" si="18"/>
        <v>493.82560483870969</v>
      </c>
    </row>
    <row r="31" spans="1:18" x14ac:dyDescent="0.25">
      <c r="A31" s="503" t="s">
        <v>19</v>
      </c>
      <c r="B31" s="504"/>
      <c r="C31" s="504"/>
      <c r="D31" s="9">
        <f>D24+(D24*C3)</f>
        <v>202584.375</v>
      </c>
      <c r="E31" s="15">
        <v>5925.9072580645161</v>
      </c>
      <c r="F31" s="16">
        <f t="shared" si="16"/>
        <v>1200496218.1829636</v>
      </c>
      <c r="G31" s="15">
        <f>E31/12</f>
        <v>493.82560483870969</v>
      </c>
      <c r="H31" s="15">
        <f>G31</f>
        <v>493.82560483870969</v>
      </c>
      <c r="I31" s="15">
        <f t="shared" ref="I31:R31" si="19">H31</f>
        <v>493.82560483870969</v>
      </c>
      <c r="J31" s="15">
        <f t="shared" si="19"/>
        <v>493.82560483870969</v>
      </c>
      <c r="K31" s="15">
        <f t="shared" si="19"/>
        <v>493.82560483870969</v>
      </c>
      <c r="L31" s="15">
        <f t="shared" si="19"/>
        <v>493.82560483870969</v>
      </c>
      <c r="M31" s="15">
        <f t="shared" si="19"/>
        <v>493.82560483870969</v>
      </c>
      <c r="N31" s="15">
        <f t="shared" si="19"/>
        <v>493.82560483870969</v>
      </c>
      <c r="O31" s="15">
        <f t="shared" si="19"/>
        <v>493.82560483870969</v>
      </c>
      <c r="P31" s="15">
        <f t="shared" si="19"/>
        <v>493.82560483870969</v>
      </c>
      <c r="Q31" s="15">
        <f t="shared" si="19"/>
        <v>493.82560483870969</v>
      </c>
      <c r="R31" s="15">
        <f t="shared" si="19"/>
        <v>493.82560483870969</v>
      </c>
    </row>
    <row r="33" spans="1:18" x14ac:dyDescent="0.25">
      <c r="A33" s="505" t="s">
        <v>352</v>
      </c>
      <c r="B33" s="505"/>
    </row>
    <row r="34" spans="1:18" x14ac:dyDescent="0.25">
      <c r="A34" s="506" t="s">
        <v>15</v>
      </c>
      <c r="B34" s="506"/>
      <c r="C34" s="506"/>
      <c r="D34" s="2" t="s">
        <v>16</v>
      </c>
      <c r="E34" s="2" t="s">
        <v>334</v>
      </c>
      <c r="F34" s="2" t="s">
        <v>347</v>
      </c>
      <c r="G34" s="2" t="s">
        <v>335</v>
      </c>
      <c r="H34" s="2" t="s">
        <v>336</v>
      </c>
      <c r="I34" s="2" t="s">
        <v>337</v>
      </c>
      <c r="J34" s="2" t="s">
        <v>338</v>
      </c>
      <c r="K34" s="2" t="s">
        <v>339</v>
      </c>
      <c r="L34" s="2" t="s">
        <v>340</v>
      </c>
      <c r="M34" s="2" t="s">
        <v>341</v>
      </c>
      <c r="N34" s="2" t="s">
        <v>342</v>
      </c>
      <c r="O34" s="2" t="s">
        <v>343</v>
      </c>
      <c r="P34" s="2" t="s">
        <v>344</v>
      </c>
      <c r="Q34" s="2" t="s">
        <v>345</v>
      </c>
      <c r="R34" s="2" t="s">
        <v>346</v>
      </c>
    </row>
    <row r="35" spans="1:18" x14ac:dyDescent="0.25">
      <c r="A35" s="507" t="s">
        <v>17</v>
      </c>
      <c r="B35" s="508"/>
      <c r="C35" s="508"/>
      <c r="D35" s="7">
        <f>D28+(D28*C3)</f>
        <v>115473.09375</v>
      </c>
      <c r="E35" s="11">
        <f>Supuestos!C86</f>
        <v>36843.599999999999</v>
      </c>
      <c r="F35" s="12">
        <f>E35*D35</f>
        <v>4254444476.8874998</v>
      </c>
      <c r="G35" s="11">
        <f>E35/12</f>
        <v>3070.2999999999997</v>
      </c>
      <c r="H35" s="11">
        <f>G35</f>
        <v>3070.2999999999997</v>
      </c>
      <c r="I35" s="11">
        <f t="shared" ref="I35:R35" si="20">H35</f>
        <v>3070.2999999999997</v>
      </c>
      <c r="J35" s="11">
        <f t="shared" si="20"/>
        <v>3070.2999999999997</v>
      </c>
      <c r="K35" s="11">
        <f t="shared" si="20"/>
        <v>3070.2999999999997</v>
      </c>
      <c r="L35" s="11">
        <f t="shared" si="20"/>
        <v>3070.2999999999997</v>
      </c>
      <c r="M35" s="11">
        <f t="shared" si="20"/>
        <v>3070.2999999999997</v>
      </c>
      <c r="N35" s="11">
        <f t="shared" si="20"/>
        <v>3070.2999999999997</v>
      </c>
      <c r="O35" s="11">
        <f t="shared" si="20"/>
        <v>3070.2999999999997</v>
      </c>
      <c r="P35" s="11">
        <f t="shared" si="20"/>
        <v>3070.2999999999997</v>
      </c>
      <c r="Q35" s="11">
        <f t="shared" si="20"/>
        <v>3070.2999999999997</v>
      </c>
      <c r="R35" s="11">
        <f t="shared" si="20"/>
        <v>3070.2999999999997</v>
      </c>
    </row>
    <row r="36" spans="1:18" x14ac:dyDescent="0.25">
      <c r="A36" s="501" t="s">
        <v>18</v>
      </c>
      <c r="B36" s="502"/>
      <c r="C36" s="502"/>
      <c r="D36" s="8">
        <f>D29+(D29*C3)</f>
        <v>85085.4375</v>
      </c>
      <c r="E36" s="13">
        <v>5942.5161290322585</v>
      </c>
      <c r="F36" s="14">
        <f t="shared" ref="F36:F38" si="21">E36*D36</f>
        <v>505621584.68951619</v>
      </c>
      <c r="G36" s="13">
        <f>E36/12</f>
        <v>495.20967741935488</v>
      </c>
      <c r="H36" s="13">
        <f>G36</f>
        <v>495.20967741935488</v>
      </c>
      <c r="I36" s="13">
        <f t="shared" ref="I36:R36" si="22">H36</f>
        <v>495.20967741935488</v>
      </c>
      <c r="J36" s="13">
        <f t="shared" si="22"/>
        <v>495.20967741935488</v>
      </c>
      <c r="K36" s="13">
        <f t="shared" si="22"/>
        <v>495.20967741935488</v>
      </c>
      <c r="L36" s="13">
        <f t="shared" si="22"/>
        <v>495.20967741935488</v>
      </c>
      <c r="M36" s="13">
        <f t="shared" si="22"/>
        <v>495.20967741935488</v>
      </c>
      <c r="N36" s="13">
        <f t="shared" si="22"/>
        <v>495.20967741935488</v>
      </c>
      <c r="O36" s="13">
        <f t="shared" si="22"/>
        <v>495.20967741935488</v>
      </c>
      <c r="P36" s="13">
        <f t="shared" si="22"/>
        <v>495.20967741935488</v>
      </c>
      <c r="Q36" s="13">
        <f t="shared" si="22"/>
        <v>495.20967741935488</v>
      </c>
      <c r="R36" s="13">
        <f t="shared" si="22"/>
        <v>495.20967741935488</v>
      </c>
    </row>
    <row r="37" spans="1:18" x14ac:dyDescent="0.25">
      <c r="A37" s="501" t="s">
        <v>20</v>
      </c>
      <c r="B37" s="502"/>
      <c r="C37" s="502"/>
      <c r="D37" s="8">
        <f>D30+(D30*C3)</f>
        <v>164093.34375</v>
      </c>
      <c r="E37" s="13">
        <v>5942.5161290322585</v>
      </c>
      <c r="F37" s="14">
        <f t="shared" si="21"/>
        <v>975127341.90120971</v>
      </c>
      <c r="G37" s="13">
        <f>E37/12</f>
        <v>495.20967741935488</v>
      </c>
      <c r="H37" s="13">
        <f>G37</f>
        <v>495.20967741935488</v>
      </c>
      <c r="I37" s="13">
        <f t="shared" ref="I37:R37" si="23">H37</f>
        <v>495.20967741935488</v>
      </c>
      <c r="J37" s="13">
        <f t="shared" si="23"/>
        <v>495.20967741935488</v>
      </c>
      <c r="K37" s="13">
        <f t="shared" si="23"/>
        <v>495.20967741935488</v>
      </c>
      <c r="L37" s="13">
        <f t="shared" si="23"/>
        <v>495.20967741935488</v>
      </c>
      <c r="M37" s="13">
        <f t="shared" si="23"/>
        <v>495.20967741935488</v>
      </c>
      <c r="N37" s="13">
        <f t="shared" si="23"/>
        <v>495.20967741935488</v>
      </c>
      <c r="O37" s="13">
        <f t="shared" si="23"/>
        <v>495.20967741935488</v>
      </c>
      <c r="P37" s="13">
        <f t="shared" si="23"/>
        <v>495.20967741935488</v>
      </c>
      <c r="Q37" s="13">
        <f t="shared" si="23"/>
        <v>495.20967741935488</v>
      </c>
      <c r="R37" s="13">
        <f t="shared" si="23"/>
        <v>495.20967741935488</v>
      </c>
    </row>
    <row r="38" spans="1:18" x14ac:dyDescent="0.25">
      <c r="A38" s="503" t="s">
        <v>19</v>
      </c>
      <c r="B38" s="504"/>
      <c r="C38" s="504"/>
      <c r="D38" s="9">
        <f>D31+(D31*C3)</f>
        <v>212713.59375</v>
      </c>
      <c r="E38" s="15">
        <v>5942.5161290322585</v>
      </c>
      <c r="F38" s="16">
        <f t="shared" si="21"/>
        <v>1264053961.7237904</v>
      </c>
      <c r="G38" s="15">
        <f>E38/12</f>
        <v>495.20967741935488</v>
      </c>
      <c r="H38" s="15">
        <f>G38</f>
        <v>495.20967741935488</v>
      </c>
      <c r="I38" s="15">
        <f t="shared" ref="I38:R38" si="24">H38</f>
        <v>495.20967741935488</v>
      </c>
      <c r="J38" s="15">
        <f t="shared" si="24"/>
        <v>495.20967741935488</v>
      </c>
      <c r="K38" s="15">
        <f t="shared" si="24"/>
        <v>495.20967741935488</v>
      </c>
      <c r="L38" s="15">
        <f t="shared" si="24"/>
        <v>495.20967741935488</v>
      </c>
      <c r="M38" s="15">
        <f t="shared" si="24"/>
        <v>495.20967741935488</v>
      </c>
      <c r="N38" s="15">
        <f t="shared" si="24"/>
        <v>495.20967741935488</v>
      </c>
      <c r="O38" s="15">
        <f t="shared" si="24"/>
        <v>495.20967741935488</v>
      </c>
      <c r="P38" s="15">
        <f t="shared" si="24"/>
        <v>495.20967741935488</v>
      </c>
      <c r="Q38" s="15">
        <f t="shared" si="24"/>
        <v>495.20967741935488</v>
      </c>
      <c r="R38" s="15">
        <f t="shared" si="24"/>
        <v>495.20967741935488</v>
      </c>
    </row>
    <row r="40" spans="1:18" x14ac:dyDescent="0.25">
      <c r="A40" s="498" t="s">
        <v>353</v>
      </c>
      <c r="B40" s="499"/>
      <c r="C40" s="500"/>
      <c r="D40" s="68"/>
    </row>
    <row r="41" spans="1:18" x14ac:dyDescent="0.25">
      <c r="A41" s="496" t="s">
        <v>348</v>
      </c>
      <c r="B41" s="497"/>
      <c r="C41" s="70">
        <f>SUM(F7:F10)</f>
        <v>5694113600.8064518</v>
      </c>
      <c r="D41" s="69"/>
    </row>
    <row r="42" spans="1:18" x14ac:dyDescent="0.25">
      <c r="A42" s="496" t="s">
        <v>349</v>
      </c>
      <c r="B42" s="497"/>
      <c r="C42" s="71">
        <f>SUM(F14:F17)</f>
        <v>5995516948.1854849</v>
      </c>
      <c r="D42" s="69"/>
    </row>
    <row r="43" spans="1:18" x14ac:dyDescent="0.25">
      <c r="A43" s="496" t="s">
        <v>350</v>
      </c>
      <c r="B43" s="497"/>
      <c r="C43" s="71">
        <f>SUM(F21:F24)</f>
        <v>6313036426.1491938</v>
      </c>
      <c r="D43" s="69"/>
    </row>
    <row r="44" spans="1:18" x14ac:dyDescent="0.25">
      <c r="A44" s="496" t="s">
        <v>351</v>
      </c>
      <c r="B44" s="497"/>
      <c r="C44" s="71">
        <f>SUM(F28:F31)</f>
        <v>6647319059.5388107</v>
      </c>
      <c r="D44" s="69"/>
    </row>
    <row r="45" spans="1:18" x14ac:dyDescent="0.25">
      <c r="A45" s="496" t="s">
        <v>352</v>
      </c>
      <c r="B45" s="497"/>
      <c r="C45" s="72">
        <f>SUM(F35:F38)</f>
        <v>6999247365.2020159</v>
      </c>
      <c r="D45" s="69"/>
    </row>
  </sheetData>
  <mergeCells count="38">
    <mergeCell ref="A10:C10"/>
    <mergeCell ref="A3:B3"/>
    <mergeCell ref="A1:C1"/>
    <mergeCell ref="A6:C6"/>
    <mergeCell ref="A7:C7"/>
    <mergeCell ref="A8:C8"/>
    <mergeCell ref="A9:C9"/>
    <mergeCell ref="A23:C23"/>
    <mergeCell ref="A24:C24"/>
    <mergeCell ref="A27:C27"/>
    <mergeCell ref="A28:C28"/>
    <mergeCell ref="A13:C13"/>
    <mergeCell ref="A14:C14"/>
    <mergeCell ref="A15:C15"/>
    <mergeCell ref="A16:C16"/>
    <mergeCell ref="A17:C17"/>
    <mergeCell ref="A20:C20"/>
    <mergeCell ref="A40:C40"/>
    <mergeCell ref="A37:C37"/>
    <mergeCell ref="A38:C38"/>
    <mergeCell ref="A5:B5"/>
    <mergeCell ref="A12:B12"/>
    <mergeCell ref="A19:B19"/>
    <mergeCell ref="A26:B26"/>
    <mergeCell ref="A33:B33"/>
    <mergeCell ref="A29:C29"/>
    <mergeCell ref="A30:C30"/>
    <mergeCell ref="A31:C31"/>
    <mergeCell ref="A34:C34"/>
    <mergeCell ref="A35:C35"/>
    <mergeCell ref="A36:C36"/>
    <mergeCell ref="A21:C21"/>
    <mergeCell ref="A22:C22"/>
    <mergeCell ref="A45:B45"/>
    <mergeCell ref="A44:B44"/>
    <mergeCell ref="A43:B43"/>
    <mergeCell ref="A42:B42"/>
    <mergeCell ref="A41:B41"/>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70" zoomScaleNormal="70" workbookViewId="0">
      <selection activeCell="I1" sqref="I1"/>
    </sheetView>
  </sheetViews>
  <sheetFormatPr baseColWidth="10" defaultColWidth="12.42578125" defaultRowHeight="15" x14ac:dyDescent="0.25"/>
  <cols>
    <col min="1" max="1" width="31.28515625" style="51" customWidth="1"/>
    <col min="2" max="2" width="9.7109375" style="77" customWidth="1"/>
    <col min="3" max="3" width="15" style="77" bestFit="1" customWidth="1"/>
    <col min="4" max="4" width="14.7109375" style="77" customWidth="1"/>
    <col min="5" max="5" width="13.85546875" style="77" bestFit="1" customWidth="1"/>
    <col min="6" max="6" width="18.28515625" style="77" bestFit="1" customWidth="1"/>
    <col min="7" max="7" width="16.42578125" style="77" customWidth="1"/>
    <col min="8" max="8" width="18.42578125" style="77" bestFit="1" customWidth="1"/>
    <col min="9" max="9" width="4.28515625" style="77" customWidth="1"/>
    <col min="10" max="10" width="21.7109375" style="77" bestFit="1" customWidth="1"/>
    <col min="11" max="11" width="19.42578125" style="77" bestFit="1" customWidth="1"/>
    <col min="12" max="12" width="16.140625" style="77" bestFit="1" customWidth="1"/>
    <col min="13" max="13" width="16.85546875" style="77" bestFit="1" customWidth="1"/>
    <col min="14" max="14" width="13.140625" style="77" bestFit="1" customWidth="1"/>
    <col min="15" max="15" width="14" style="77" bestFit="1" customWidth="1"/>
    <col min="16" max="16" width="15" style="77" bestFit="1" customWidth="1"/>
    <col min="17" max="17" width="16.28515625" style="77" bestFit="1" customWidth="1"/>
    <col min="18" max="16384" width="12.42578125" style="77"/>
  </cols>
  <sheetData>
    <row r="1" spans="1:14" ht="16.5" thickTop="1" thickBot="1" x14ac:dyDescent="0.3">
      <c r="A1" s="210" t="s">
        <v>559</v>
      </c>
    </row>
    <row r="2" spans="1:14" ht="16.5" thickTop="1" thickBot="1" x14ac:dyDescent="0.3"/>
    <row r="3" spans="1:14" x14ac:dyDescent="0.25">
      <c r="A3" s="77"/>
      <c r="B3" s="74"/>
      <c r="C3" s="515" t="s">
        <v>482</v>
      </c>
      <c r="D3" s="516"/>
      <c r="E3" s="375">
        <v>781242</v>
      </c>
      <c r="F3" s="75"/>
      <c r="G3" s="76"/>
    </row>
    <row r="4" spans="1:14" ht="15.75" thickBot="1" x14ac:dyDescent="0.3">
      <c r="A4" s="77"/>
      <c r="C4" s="513" t="s">
        <v>480</v>
      </c>
      <c r="D4" s="514"/>
      <c r="E4" s="376">
        <f>E3*10</f>
        <v>7812420</v>
      </c>
      <c r="F4" s="78">
        <v>9590321</v>
      </c>
      <c r="G4" s="79">
        <v>39960</v>
      </c>
    </row>
    <row r="5" spans="1:14" x14ac:dyDescent="0.25">
      <c r="A5" s="77"/>
      <c r="D5" s="53"/>
      <c r="E5" s="80"/>
      <c r="F5" s="80"/>
      <c r="G5" s="81"/>
    </row>
    <row r="6" spans="1:14" x14ac:dyDescent="0.25">
      <c r="A6" s="530" t="s">
        <v>481</v>
      </c>
      <c r="B6" s="530"/>
      <c r="C6" s="530"/>
      <c r="D6" s="530"/>
      <c r="E6" s="530"/>
      <c r="F6" s="530"/>
      <c r="G6" s="530"/>
      <c r="H6" s="530"/>
      <c r="J6" s="523" t="s">
        <v>585</v>
      </c>
      <c r="K6" s="523"/>
      <c r="L6" s="523"/>
    </row>
    <row r="7" spans="1:14" ht="30" x14ac:dyDescent="0.25">
      <c r="A7" s="54"/>
      <c r="B7" s="55" t="s">
        <v>560</v>
      </c>
      <c r="C7" s="55" t="s">
        <v>479</v>
      </c>
      <c r="D7" s="55" t="s">
        <v>561</v>
      </c>
      <c r="E7" s="55" t="s">
        <v>562</v>
      </c>
      <c r="F7" s="55" t="s">
        <v>563</v>
      </c>
      <c r="G7" s="55" t="s">
        <v>564</v>
      </c>
      <c r="H7" s="56" t="s">
        <v>565</v>
      </c>
      <c r="J7" s="55" t="s">
        <v>567</v>
      </c>
      <c r="K7" s="55" t="s">
        <v>568</v>
      </c>
      <c r="L7" s="56" t="s">
        <v>467</v>
      </c>
    </row>
    <row r="8" spans="1:14" x14ac:dyDescent="0.25">
      <c r="A8" s="524" t="s">
        <v>478</v>
      </c>
      <c r="B8" s="525"/>
      <c r="C8" s="525"/>
      <c r="D8" s="525"/>
      <c r="E8" s="525"/>
      <c r="F8" s="525"/>
      <c r="G8" s="525"/>
      <c r="H8" s="526"/>
      <c r="J8" s="82">
        <f>SUM(F9:F15)*12</f>
        <v>1787174136</v>
      </c>
      <c r="K8" s="82">
        <f>SUM(G9:G15)*12</f>
        <v>44895600</v>
      </c>
      <c r="L8" s="82">
        <f>SUM(H9:H15)</f>
        <v>45000000</v>
      </c>
      <c r="M8" s="236">
        <f>SUM(J8+K8+L8+F33)</f>
        <v>1957388320.2953999</v>
      </c>
      <c r="N8" s="97"/>
    </row>
    <row r="9" spans="1:14" ht="30" x14ac:dyDescent="0.25">
      <c r="A9" s="348" t="s">
        <v>477</v>
      </c>
      <c r="B9" s="83">
        <v>30</v>
      </c>
      <c r="C9" s="84">
        <v>950000</v>
      </c>
      <c r="D9" s="85">
        <f t="shared" ref="D9:D15" si="0">IF(C9&lt;=$E$3*2,83140,0)</f>
        <v>83140</v>
      </c>
      <c r="E9" s="85">
        <f t="shared" ref="E9:E15" si="1">IF(D9=0,0,1000000)</f>
        <v>1000000</v>
      </c>
      <c r="F9" s="85">
        <f t="shared" ref="F9:F15" si="2">B9*C9</f>
        <v>28500000</v>
      </c>
      <c r="G9" s="85">
        <f t="shared" ref="G9:G15" si="3">B9*D9</f>
        <v>2494200</v>
      </c>
      <c r="H9" s="86">
        <f t="shared" ref="H9:H15" si="4">B9*E9</f>
        <v>30000000</v>
      </c>
    </row>
    <row r="10" spans="1:14" ht="30" x14ac:dyDescent="0.25">
      <c r="A10" s="57" t="s">
        <v>476</v>
      </c>
      <c r="B10" s="83">
        <v>18</v>
      </c>
      <c r="C10" s="84">
        <v>3200000</v>
      </c>
      <c r="D10" s="85">
        <f t="shared" si="0"/>
        <v>0</v>
      </c>
      <c r="E10" s="85">
        <f t="shared" si="1"/>
        <v>0</v>
      </c>
      <c r="F10" s="85">
        <f t="shared" si="2"/>
        <v>57600000</v>
      </c>
      <c r="G10" s="85">
        <f t="shared" si="3"/>
        <v>0</v>
      </c>
      <c r="H10" s="86">
        <f t="shared" si="4"/>
        <v>0</v>
      </c>
    </row>
    <row r="11" spans="1:14" x14ac:dyDescent="0.25">
      <c r="A11" s="57" t="s">
        <v>475</v>
      </c>
      <c r="B11" s="83">
        <v>6</v>
      </c>
      <c r="C11" s="84">
        <v>6800000</v>
      </c>
      <c r="D11" s="85">
        <f t="shared" si="0"/>
        <v>0</v>
      </c>
      <c r="E11" s="85">
        <f t="shared" si="1"/>
        <v>0</v>
      </c>
      <c r="F11" s="85">
        <f t="shared" si="2"/>
        <v>40800000</v>
      </c>
      <c r="G11" s="85">
        <f t="shared" si="3"/>
        <v>0</v>
      </c>
      <c r="H11" s="86">
        <f t="shared" si="4"/>
        <v>0</v>
      </c>
    </row>
    <row r="12" spans="1:14" x14ac:dyDescent="0.25">
      <c r="A12" s="57" t="s">
        <v>474</v>
      </c>
      <c r="B12" s="83">
        <v>6</v>
      </c>
      <c r="C12" s="84">
        <v>1150000</v>
      </c>
      <c r="D12" s="85">
        <f t="shared" si="0"/>
        <v>83140</v>
      </c>
      <c r="E12" s="85">
        <f t="shared" si="1"/>
        <v>1000000</v>
      </c>
      <c r="F12" s="85">
        <f t="shared" si="2"/>
        <v>6900000</v>
      </c>
      <c r="G12" s="85">
        <f t="shared" si="3"/>
        <v>498840</v>
      </c>
      <c r="H12" s="86">
        <f t="shared" si="4"/>
        <v>6000000</v>
      </c>
    </row>
    <row r="13" spans="1:14" ht="30" x14ac:dyDescent="0.25">
      <c r="A13" s="57" t="s">
        <v>473</v>
      </c>
      <c r="B13" s="83">
        <v>9</v>
      </c>
      <c r="C13" s="84">
        <v>781242</v>
      </c>
      <c r="D13" s="85">
        <f t="shared" si="0"/>
        <v>83140</v>
      </c>
      <c r="E13" s="85">
        <f t="shared" si="1"/>
        <v>1000000</v>
      </c>
      <c r="F13" s="85">
        <f t="shared" si="2"/>
        <v>7031178</v>
      </c>
      <c r="G13" s="85">
        <f t="shared" si="3"/>
        <v>748260</v>
      </c>
      <c r="H13" s="86">
        <f t="shared" si="4"/>
        <v>9000000</v>
      </c>
    </row>
    <row r="14" spans="1:14" x14ac:dyDescent="0.25">
      <c r="A14" s="348" t="s">
        <v>668</v>
      </c>
      <c r="B14" s="83">
        <v>1</v>
      </c>
      <c r="C14" s="84">
        <v>2800000</v>
      </c>
      <c r="D14" s="85">
        <f t="shared" si="0"/>
        <v>0</v>
      </c>
      <c r="E14" s="85">
        <f t="shared" si="1"/>
        <v>0</v>
      </c>
      <c r="F14" s="85">
        <f t="shared" si="2"/>
        <v>2800000</v>
      </c>
      <c r="G14" s="85">
        <f t="shared" si="3"/>
        <v>0</v>
      </c>
      <c r="H14" s="86">
        <f t="shared" si="4"/>
        <v>0</v>
      </c>
    </row>
    <row r="15" spans="1:14" x14ac:dyDescent="0.25">
      <c r="A15" s="348" t="s">
        <v>667</v>
      </c>
      <c r="B15" s="83">
        <v>1</v>
      </c>
      <c r="C15" s="84">
        <v>5300000</v>
      </c>
      <c r="D15" s="85">
        <f t="shared" si="0"/>
        <v>0</v>
      </c>
      <c r="E15" s="85">
        <f t="shared" si="1"/>
        <v>0</v>
      </c>
      <c r="F15" s="85">
        <f t="shared" si="2"/>
        <v>5300000</v>
      </c>
      <c r="G15" s="85">
        <f t="shared" si="3"/>
        <v>0</v>
      </c>
      <c r="H15" s="86">
        <f t="shared" si="4"/>
        <v>0</v>
      </c>
    </row>
    <row r="16" spans="1:14" x14ac:dyDescent="0.25">
      <c r="A16" s="316"/>
      <c r="B16" s="317"/>
      <c r="C16" s="318"/>
      <c r="D16" s="319"/>
      <c r="E16" s="323" t="s">
        <v>628</v>
      </c>
      <c r="F16" s="87">
        <f>SUM(F9:F15)</f>
        <v>148931178</v>
      </c>
      <c r="G16" s="319"/>
      <c r="H16" s="320"/>
    </row>
    <row r="17" spans="1:17" x14ac:dyDescent="0.25">
      <c r="A17" s="316"/>
      <c r="B17" s="317"/>
      <c r="C17" s="318"/>
      <c r="D17" s="319"/>
      <c r="E17" s="321"/>
      <c r="F17" s="322"/>
      <c r="G17" s="319"/>
      <c r="H17" s="330"/>
    </row>
    <row r="18" spans="1:17" x14ac:dyDescent="0.25">
      <c r="A18" s="527" t="s">
        <v>472</v>
      </c>
      <c r="B18" s="528"/>
      <c r="C18" s="528"/>
      <c r="D18" s="528"/>
      <c r="E18" s="528"/>
      <c r="F18" s="528"/>
      <c r="G18" s="528"/>
      <c r="H18" s="529"/>
      <c r="J18" s="523" t="s">
        <v>586</v>
      </c>
      <c r="K18" s="523"/>
      <c r="L18" s="523"/>
    </row>
    <row r="19" spans="1:17" ht="30" x14ac:dyDescent="0.25">
      <c r="A19" s="57" t="s">
        <v>471</v>
      </c>
      <c r="B19" s="83">
        <v>1</v>
      </c>
      <c r="C19" s="84">
        <v>4500000</v>
      </c>
      <c r="D19" s="85">
        <f>IF(C19&lt;=$E$3*2,83140,0)</f>
        <v>0</v>
      </c>
      <c r="E19" s="85">
        <f>IF(D19=0,0,1000000)</f>
        <v>0</v>
      </c>
      <c r="F19" s="85">
        <f>B19*C19</f>
        <v>4500000</v>
      </c>
      <c r="G19" s="85">
        <f>B19*D19</f>
        <v>0</v>
      </c>
      <c r="H19" s="86">
        <f>B19*E19</f>
        <v>0</v>
      </c>
      <c r="J19" s="55" t="s">
        <v>567</v>
      </c>
      <c r="K19" s="55" t="s">
        <v>569</v>
      </c>
      <c r="L19" s="56" t="s">
        <v>467</v>
      </c>
    </row>
    <row r="20" spans="1:17" x14ac:dyDescent="0.25">
      <c r="A20" s="57" t="s">
        <v>470</v>
      </c>
      <c r="B20" s="83">
        <v>1</v>
      </c>
      <c r="C20" s="84">
        <v>2000000</v>
      </c>
      <c r="D20" s="85">
        <f>IF(C20&lt;=$E$3*2,83140,0)</f>
        <v>0</v>
      </c>
      <c r="E20" s="85">
        <f>IF(D20=0,0,1000000)</f>
        <v>0</v>
      </c>
      <c r="F20" s="85">
        <f>B20*C20</f>
        <v>2000000</v>
      </c>
      <c r="G20" s="85">
        <f>B20*D20</f>
        <v>0</v>
      </c>
      <c r="H20" s="86">
        <f>B20*E20</f>
        <v>0</v>
      </c>
      <c r="J20" s="82">
        <f>SUM(F19:F22)*12</f>
        <v>207374904</v>
      </c>
      <c r="K20" s="82">
        <f>SUM(G19:G22)*12</f>
        <v>997680</v>
      </c>
      <c r="L20" s="82">
        <f>+H23-L8</f>
        <v>1000000</v>
      </c>
      <c r="M20" s="236">
        <f>J20+K20+L20+G33</f>
        <v>218692357.81060001</v>
      </c>
    </row>
    <row r="21" spans="1:17" x14ac:dyDescent="0.25">
      <c r="A21" s="57" t="s">
        <v>469</v>
      </c>
      <c r="B21" s="83">
        <v>1</v>
      </c>
      <c r="C21" s="84">
        <v>10000000</v>
      </c>
      <c r="D21" s="85">
        <f>IF(C21&lt;=$E$3*2,83140,0)</f>
        <v>0</v>
      </c>
      <c r="E21" s="85">
        <f>IF(D21=0,0,1000000)</f>
        <v>0</v>
      </c>
      <c r="F21" s="85">
        <f>B21*C21</f>
        <v>10000000</v>
      </c>
      <c r="G21" s="85">
        <f>B21*D21</f>
        <v>0</v>
      </c>
      <c r="H21" s="86">
        <f>B21*E21</f>
        <v>0</v>
      </c>
    </row>
    <row r="22" spans="1:17" x14ac:dyDescent="0.25">
      <c r="A22" s="57" t="s">
        <v>468</v>
      </c>
      <c r="B22" s="83">
        <v>1</v>
      </c>
      <c r="C22" s="84">
        <v>781242</v>
      </c>
      <c r="D22" s="85">
        <f>IF(C22&lt;=$E$3*2,83140,0)</f>
        <v>83140</v>
      </c>
      <c r="E22" s="85">
        <f>IF(D22=0,0,1000000)</f>
        <v>1000000</v>
      </c>
      <c r="F22" s="85">
        <f>B22*C22</f>
        <v>781242</v>
      </c>
      <c r="G22" s="85">
        <f>B22*D22</f>
        <v>83140</v>
      </c>
      <c r="H22" s="86">
        <f>B22*E22</f>
        <v>1000000</v>
      </c>
    </row>
    <row r="23" spans="1:17" x14ac:dyDescent="0.25">
      <c r="A23" s="212"/>
      <c r="B23" s="213"/>
      <c r="C23" s="213"/>
      <c r="D23" s="213"/>
      <c r="E23" s="55" t="s">
        <v>629</v>
      </c>
      <c r="F23" s="87">
        <f>+SUM(F19:F22)</f>
        <v>17281242</v>
      </c>
      <c r="G23" s="315">
        <f>+SUM(G9:G22)</f>
        <v>3824440</v>
      </c>
      <c r="H23" s="87">
        <f>+SUM(H9:H22)</f>
        <v>46000000</v>
      </c>
      <c r="N23" s="96"/>
      <c r="O23" s="88"/>
      <c r="P23" s="88"/>
      <c r="Q23" s="88"/>
    </row>
    <row r="24" spans="1:17" x14ac:dyDescent="0.25">
      <c r="A24" s="212"/>
      <c r="B24" s="213"/>
      <c r="C24" s="213"/>
      <c r="D24" s="213"/>
      <c r="E24" s="213"/>
      <c r="F24" s="301"/>
      <c r="G24" s="301"/>
      <c r="H24" s="301"/>
      <c r="J24" s="302"/>
      <c r="K24" s="302"/>
      <c r="L24" s="302"/>
      <c r="M24" s="303"/>
      <c r="N24" s="96"/>
      <c r="O24" s="88"/>
      <c r="P24" s="88"/>
      <c r="Q24" s="88"/>
    </row>
    <row r="25" spans="1:17" x14ac:dyDescent="0.25">
      <c r="A25" s="212"/>
      <c r="B25" s="213"/>
      <c r="C25" s="213"/>
      <c r="D25" s="213"/>
      <c r="E25" s="213"/>
      <c r="F25" s="301"/>
      <c r="G25" s="301"/>
      <c r="H25" s="301"/>
      <c r="J25" s="302"/>
      <c r="K25" s="302"/>
      <c r="L25" s="302"/>
      <c r="M25" s="303"/>
      <c r="N25" s="96"/>
      <c r="O25" s="88"/>
      <c r="P25" s="88"/>
      <c r="Q25" s="88"/>
    </row>
    <row r="26" spans="1:17" ht="15" customHeight="1" x14ac:dyDescent="0.25">
      <c r="A26" s="530" t="s">
        <v>610</v>
      </c>
      <c r="B26" s="530"/>
      <c r="C26" s="530"/>
      <c r="D26" s="530"/>
      <c r="E26" s="305"/>
      <c r="F26" s="305"/>
      <c r="G26" s="305"/>
      <c r="H26" s="305"/>
      <c r="J26" s="302"/>
      <c r="K26" s="302"/>
      <c r="L26" s="302"/>
      <c r="M26" s="303"/>
      <c r="N26" s="96"/>
      <c r="O26" s="88"/>
      <c r="P26" s="88"/>
      <c r="Q26" s="88"/>
    </row>
    <row r="27" spans="1:17" ht="30" customHeight="1" x14ac:dyDescent="0.25">
      <c r="A27" s="55" t="s">
        <v>615</v>
      </c>
      <c r="B27" s="55" t="s">
        <v>560</v>
      </c>
      <c r="C27" s="55" t="s">
        <v>613</v>
      </c>
      <c r="D27" s="55" t="s">
        <v>614</v>
      </c>
      <c r="E27" s="304"/>
      <c r="F27" s="304"/>
      <c r="G27" s="304"/>
      <c r="H27" s="304"/>
      <c r="J27" s="302"/>
      <c r="K27" s="302"/>
      <c r="L27" s="302"/>
      <c r="M27" s="303"/>
      <c r="N27" s="96"/>
      <c r="O27" s="88"/>
      <c r="P27" s="88"/>
      <c r="Q27" s="88"/>
    </row>
    <row r="28" spans="1:17" ht="30" x14ac:dyDescent="0.25">
      <c r="A28" s="306" t="s">
        <v>612</v>
      </c>
      <c r="B28" s="308">
        <v>1</v>
      </c>
      <c r="C28" s="307">
        <v>30000</v>
      </c>
      <c r="D28" s="307">
        <f>(B28*C28)*2*30</f>
        <v>1800000</v>
      </c>
      <c r="E28" s="53"/>
      <c r="F28" s="53"/>
      <c r="G28" s="53"/>
      <c r="H28" s="304"/>
      <c r="J28" s="302"/>
      <c r="K28" s="302"/>
      <c r="L28" s="302"/>
      <c r="M28" s="303"/>
      <c r="N28" s="96"/>
      <c r="O28" s="88"/>
      <c r="P28" s="88"/>
      <c r="Q28" s="88"/>
    </row>
    <row r="29" spans="1:17" x14ac:dyDescent="0.25">
      <c r="A29" s="306" t="s">
        <v>611</v>
      </c>
      <c r="B29" s="308">
        <v>1</v>
      </c>
      <c r="C29" s="307">
        <v>150000</v>
      </c>
      <c r="D29" s="307">
        <f>(B29*C29)*1</f>
        <v>150000</v>
      </c>
      <c r="E29" s="53"/>
      <c r="F29" s="53"/>
      <c r="G29" s="53"/>
      <c r="H29" s="304"/>
      <c r="J29" s="302"/>
      <c r="K29" s="302"/>
      <c r="L29" s="302"/>
      <c r="M29" s="303"/>
      <c r="N29" s="96"/>
      <c r="O29" s="88"/>
      <c r="P29" s="88"/>
      <c r="Q29" s="88"/>
    </row>
    <row r="30" spans="1:17" x14ac:dyDescent="0.25">
      <c r="A30" s="312"/>
      <c r="B30" s="313"/>
      <c r="C30" s="314"/>
      <c r="D30" s="314"/>
      <c r="E30" s="53"/>
      <c r="F30" s="53"/>
      <c r="G30" s="53"/>
      <c r="H30" s="304"/>
      <c r="J30" s="302"/>
      <c r="K30" s="302"/>
      <c r="L30" s="302"/>
      <c r="M30" s="303"/>
      <c r="N30" s="96"/>
      <c r="O30" s="88"/>
      <c r="P30" s="88"/>
      <c r="Q30" s="88"/>
    </row>
    <row r="31" spans="1:17" x14ac:dyDescent="0.25">
      <c r="A31" s="52"/>
      <c r="B31" s="74"/>
      <c r="C31" s="74"/>
      <c r="D31" s="74"/>
      <c r="E31" s="74"/>
    </row>
    <row r="32" spans="1:17" ht="30" x14ac:dyDescent="0.25">
      <c r="A32" s="517" t="s">
        <v>466</v>
      </c>
      <c r="B32" s="518"/>
      <c r="C32" s="518"/>
      <c r="D32" s="518"/>
      <c r="E32" s="519"/>
      <c r="F32" s="214" t="s">
        <v>577</v>
      </c>
      <c r="G32" s="214" t="s">
        <v>578</v>
      </c>
      <c r="H32" s="215" t="s">
        <v>566</v>
      </c>
      <c r="J32" s="215" t="s">
        <v>462</v>
      </c>
      <c r="K32" s="215" t="s">
        <v>461</v>
      </c>
    </row>
    <row r="33" spans="1:11" x14ac:dyDescent="0.25">
      <c r="A33" s="520"/>
      <c r="B33" s="521"/>
      <c r="C33" s="521"/>
      <c r="D33" s="521"/>
      <c r="E33" s="522"/>
      <c r="F33" s="85">
        <f>+F16*C49</f>
        <v>80318584.295399994</v>
      </c>
      <c r="G33" s="85">
        <f>F23*C49</f>
        <v>9319773.8105999995</v>
      </c>
      <c r="H33" s="86">
        <f>+H23/12</f>
        <v>3833333.3333333335</v>
      </c>
      <c r="J33" s="86">
        <f>+J8*C49</f>
        <v>963823011.54480004</v>
      </c>
      <c r="K33" s="86">
        <f>+L8/12</f>
        <v>3750000</v>
      </c>
    </row>
    <row r="34" spans="1:11" x14ac:dyDescent="0.25">
      <c r="A34" s="219" t="s">
        <v>465</v>
      </c>
      <c r="B34" s="220" t="s">
        <v>464</v>
      </c>
      <c r="C34" s="220" t="s">
        <v>463</v>
      </c>
      <c r="D34" s="220" t="s">
        <v>7</v>
      </c>
      <c r="E34" s="221"/>
      <c r="F34" s="89"/>
      <c r="G34" s="89"/>
      <c r="H34" s="90"/>
      <c r="K34" s="50"/>
    </row>
    <row r="35" spans="1:11" x14ac:dyDescent="0.25">
      <c r="A35" s="211" t="s">
        <v>460</v>
      </c>
      <c r="B35" s="223">
        <v>0.04</v>
      </c>
      <c r="C35" s="224">
        <v>8.5000000000000006E-2</v>
      </c>
      <c r="D35" s="224">
        <v>0.125</v>
      </c>
      <c r="E35" s="225"/>
      <c r="F35" s="89"/>
      <c r="G35" s="89"/>
      <c r="H35" s="90"/>
    </row>
    <row r="36" spans="1:11" x14ac:dyDescent="0.25">
      <c r="A36" s="226" t="s">
        <v>459</v>
      </c>
      <c r="B36" s="227">
        <v>0.04</v>
      </c>
      <c r="C36" s="228">
        <v>0.12</v>
      </c>
      <c r="D36" s="229">
        <v>0.16</v>
      </c>
      <c r="E36" s="230"/>
      <c r="F36" s="89"/>
      <c r="G36" s="89"/>
      <c r="H36" s="90"/>
    </row>
    <row r="37" spans="1:11" x14ac:dyDescent="0.25">
      <c r="A37" s="226" t="s">
        <v>458</v>
      </c>
      <c r="B37" s="227">
        <v>0</v>
      </c>
      <c r="C37" s="229">
        <v>2.5999999999999999E-2</v>
      </c>
      <c r="D37" s="229">
        <v>2.5999999999999999E-2</v>
      </c>
      <c r="E37" s="229">
        <v>0.311</v>
      </c>
      <c r="F37" s="89">
        <f>+F33+H33+F23+G23</f>
        <v>105257599.62873332</v>
      </c>
      <c r="G37" s="89"/>
      <c r="H37" s="90"/>
    </row>
    <row r="38" spans="1:11" x14ac:dyDescent="0.25">
      <c r="A38" s="226"/>
      <c r="B38" s="230"/>
      <c r="C38" s="230"/>
      <c r="D38" s="230"/>
      <c r="E38" s="230"/>
      <c r="F38" s="74"/>
      <c r="G38" s="74"/>
      <c r="J38" s="91"/>
    </row>
    <row r="39" spans="1:11" x14ac:dyDescent="0.25">
      <c r="A39" s="217" t="s">
        <v>457</v>
      </c>
      <c r="B39" s="216" t="s">
        <v>464</v>
      </c>
      <c r="C39" s="216" t="s">
        <v>463</v>
      </c>
      <c r="D39" s="216" t="s">
        <v>7</v>
      </c>
      <c r="E39" s="218"/>
      <c r="F39" s="74"/>
      <c r="G39" s="74"/>
    </row>
    <row r="40" spans="1:11" x14ac:dyDescent="0.25">
      <c r="A40" s="226" t="s">
        <v>456</v>
      </c>
      <c r="B40" s="228">
        <v>0</v>
      </c>
      <c r="C40" s="228">
        <v>0.04</v>
      </c>
      <c r="D40" s="228">
        <v>0.04</v>
      </c>
      <c r="E40" s="230"/>
      <c r="F40" s="74"/>
      <c r="G40" s="74"/>
    </row>
    <row r="41" spans="1:11" x14ac:dyDescent="0.25">
      <c r="A41" s="226" t="s">
        <v>455</v>
      </c>
      <c r="B41" s="228">
        <v>0</v>
      </c>
      <c r="C41" s="228">
        <v>0.03</v>
      </c>
      <c r="D41" s="228">
        <v>0.03</v>
      </c>
      <c r="E41" s="230"/>
      <c r="F41" s="74"/>
      <c r="G41" s="74"/>
    </row>
    <row r="42" spans="1:11" x14ac:dyDescent="0.25">
      <c r="A42" s="226" t="s">
        <v>454</v>
      </c>
      <c r="B42" s="228">
        <v>0</v>
      </c>
      <c r="C42" s="228">
        <v>0.02</v>
      </c>
      <c r="D42" s="228">
        <v>0.02</v>
      </c>
      <c r="E42" s="229">
        <v>0.09</v>
      </c>
      <c r="F42" s="74"/>
      <c r="G42" s="74"/>
    </row>
    <row r="43" spans="1:11" x14ac:dyDescent="0.25">
      <c r="A43" s="226"/>
      <c r="B43" s="230"/>
      <c r="C43" s="230"/>
      <c r="D43" s="230"/>
      <c r="E43" s="230"/>
      <c r="F43" s="74"/>
      <c r="G43" s="74"/>
    </row>
    <row r="44" spans="1:11" x14ac:dyDescent="0.25">
      <c r="A44" s="217" t="s">
        <v>453</v>
      </c>
      <c r="B44" s="216" t="s">
        <v>464</v>
      </c>
      <c r="C44" s="216" t="s">
        <v>463</v>
      </c>
      <c r="D44" s="216" t="s">
        <v>7</v>
      </c>
      <c r="E44" s="218"/>
      <c r="F44" s="74"/>
      <c r="G44" s="74"/>
    </row>
    <row r="45" spans="1:11" x14ac:dyDescent="0.25">
      <c r="A45" s="226" t="s">
        <v>452</v>
      </c>
      <c r="B45" s="227">
        <v>0</v>
      </c>
      <c r="C45" s="229">
        <v>8.3299999999999999E-2</v>
      </c>
      <c r="D45" s="228">
        <v>8.3000000000000004E-2</v>
      </c>
      <c r="E45" s="230"/>
      <c r="F45" s="74"/>
      <c r="G45" s="74"/>
    </row>
    <row r="46" spans="1:11" x14ac:dyDescent="0.25">
      <c r="A46" s="226" t="s">
        <v>451</v>
      </c>
      <c r="B46" s="227">
        <v>0</v>
      </c>
      <c r="C46" s="228">
        <v>0.01</v>
      </c>
      <c r="D46" s="228">
        <v>0.01</v>
      </c>
      <c r="E46" s="230"/>
      <c r="F46" s="74"/>
      <c r="G46" s="74"/>
    </row>
    <row r="47" spans="1:11" x14ac:dyDescent="0.25">
      <c r="A47" s="226" t="s">
        <v>450</v>
      </c>
      <c r="B47" s="227">
        <v>0</v>
      </c>
      <c r="C47" s="229">
        <v>8.3299999999999999E-2</v>
      </c>
      <c r="D47" s="228">
        <v>8.3000000000000004E-2</v>
      </c>
      <c r="E47" s="230"/>
      <c r="F47" s="74"/>
      <c r="G47" s="74"/>
    </row>
    <row r="48" spans="1:11" x14ac:dyDescent="0.25">
      <c r="A48" s="231" t="s">
        <v>449</v>
      </c>
      <c r="B48" s="232">
        <v>0</v>
      </c>
      <c r="C48" s="233">
        <v>4.1700000000000001E-2</v>
      </c>
      <c r="D48" s="234">
        <v>4.2000000000000003E-2</v>
      </c>
      <c r="E48" s="233">
        <v>0.21829999999999999</v>
      </c>
      <c r="F48" s="74"/>
      <c r="G48" s="74"/>
    </row>
    <row r="49" spans="1:7" x14ac:dyDescent="0.25">
      <c r="A49" s="212"/>
      <c r="B49" s="92">
        <v>0.08</v>
      </c>
      <c r="C49" s="93">
        <v>0.5393</v>
      </c>
      <c r="D49" s="213"/>
      <c r="E49" s="94">
        <v>0.61929999999999996</v>
      </c>
      <c r="F49" s="74"/>
      <c r="G49" s="74"/>
    </row>
    <row r="50" spans="1:7" x14ac:dyDescent="0.25">
      <c r="A50" s="222"/>
      <c r="B50" s="213"/>
      <c r="C50" s="213"/>
      <c r="D50" s="213"/>
      <c r="E50" s="213"/>
      <c r="F50" s="74"/>
      <c r="G50" s="74"/>
    </row>
    <row r="51" spans="1:7" x14ac:dyDescent="0.25">
      <c r="A51" s="212"/>
      <c r="B51" s="213"/>
      <c r="C51" s="213"/>
      <c r="D51" s="213"/>
      <c r="E51" s="213"/>
      <c r="F51" s="74"/>
      <c r="G51" s="74"/>
    </row>
  </sheetData>
  <mergeCells count="9">
    <mergeCell ref="C4:D4"/>
    <mergeCell ref="C3:D3"/>
    <mergeCell ref="A32:E33"/>
    <mergeCell ref="J6:L6"/>
    <mergeCell ref="J18:L18"/>
    <mergeCell ref="A8:H8"/>
    <mergeCell ref="A18:H18"/>
    <mergeCell ref="A6:H6"/>
    <mergeCell ref="A26:D26"/>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zoomScalePageLayoutView="87" workbookViewId="0">
      <selection activeCell="K1" sqref="K1"/>
    </sheetView>
  </sheetViews>
  <sheetFormatPr baseColWidth="10" defaultRowHeight="15" x14ac:dyDescent="0.25"/>
  <cols>
    <col min="1" max="1" width="22.42578125" customWidth="1"/>
    <col min="2" max="2" width="17.140625" customWidth="1"/>
    <col min="3" max="3" width="13.7109375" bestFit="1" customWidth="1"/>
  </cols>
  <sheetData>
    <row r="1" spans="1:9" ht="16.5" thickTop="1" thickBot="1" x14ac:dyDescent="0.3">
      <c r="A1" s="533" t="s">
        <v>587</v>
      </c>
      <c r="B1" s="534"/>
      <c r="C1" s="535"/>
      <c r="D1" s="68"/>
    </row>
    <row r="2" spans="1:9" ht="16.5" thickTop="1" thickBot="1" x14ac:dyDescent="0.3">
      <c r="A2" s="533">
        <v>2018</v>
      </c>
      <c r="B2" s="534"/>
      <c r="C2" s="535"/>
      <c r="D2" s="68"/>
    </row>
    <row r="3" spans="1:9" ht="15.75" thickTop="1" x14ac:dyDescent="0.25"/>
    <row r="4" spans="1:9" x14ac:dyDescent="0.25">
      <c r="A4" s="246" t="s">
        <v>490</v>
      </c>
      <c r="B4" s="251"/>
      <c r="C4" s="252"/>
      <c r="D4" s="240"/>
    </row>
    <row r="5" spans="1:9" x14ac:dyDescent="0.25">
      <c r="A5" s="531" t="s">
        <v>483</v>
      </c>
      <c r="B5" s="532"/>
      <c r="C5" s="241"/>
      <c r="D5" s="60"/>
      <c r="E5" s="60"/>
      <c r="F5" s="60"/>
      <c r="G5" s="60"/>
      <c r="H5" s="60"/>
      <c r="I5" s="60"/>
    </row>
    <row r="6" spans="1:9" x14ac:dyDescent="0.25">
      <c r="A6" s="242" t="s">
        <v>484</v>
      </c>
      <c r="B6" s="239"/>
      <c r="C6" s="270"/>
      <c r="D6" s="60"/>
      <c r="E6" s="60"/>
      <c r="F6" s="60"/>
      <c r="G6" s="60"/>
      <c r="H6" s="60"/>
      <c r="I6" s="60"/>
    </row>
    <row r="7" spans="1:9" x14ac:dyDescent="0.25">
      <c r="A7" s="242" t="s">
        <v>485</v>
      </c>
      <c r="B7" s="239">
        <v>600000000</v>
      </c>
      <c r="C7" s="270"/>
      <c r="D7" s="60"/>
      <c r="E7" s="60"/>
      <c r="F7" s="60"/>
      <c r="G7" s="60"/>
      <c r="H7" s="60"/>
      <c r="I7" s="60"/>
    </row>
    <row r="8" spans="1:9" x14ac:dyDescent="0.25">
      <c r="A8" s="243" t="s">
        <v>488</v>
      </c>
      <c r="B8" s="239"/>
      <c r="C8" s="241">
        <v>600000000</v>
      </c>
      <c r="D8" s="60"/>
      <c r="E8" s="60"/>
      <c r="F8" s="60"/>
      <c r="G8" s="60"/>
      <c r="H8" s="60"/>
      <c r="I8" s="60"/>
    </row>
    <row r="9" spans="1:9" x14ac:dyDescent="0.25">
      <c r="A9" s="243" t="s">
        <v>489</v>
      </c>
      <c r="B9" s="239"/>
      <c r="C9" s="244">
        <v>600000000</v>
      </c>
      <c r="D9" s="60"/>
      <c r="E9" s="60"/>
      <c r="F9" s="60"/>
      <c r="G9" s="60"/>
      <c r="H9" s="60"/>
      <c r="I9" s="60"/>
    </row>
    <row r="10" spans="1:9" x14ac:dyDescent="0.25">
      <c r="A10" s="243"/>
      <c r="B10" s="239"/>
      <c r="C10" s="245"/>
      <c r="D10" s="60"/>
      <c r="E10" s="60"/>
      <c r="F10" s="60"/>
      <c r="G10" s="60"/>
      <c r="H10" s="60"/>
      <c r="I10" s="60"/>
    </row>
    <row r="11" spans="1:9" x14ac:dyDescent="0.25">
      <c r="A11" s="246" t="s">
        <v>491</v>
      </c>
      <c r="B11" s="247"/>
      <c r="C11" s="250"/>
      <c r="D11" s="60"/>
      <c r="E11" s="60"/>
      <c r="F11" s="60"/>
      <c r="G11" s="60"/>
      <c r="H11" s="60"/>
      <c r="I11" s="60"/>
    </row>
    <row r="12" spans="1:9" x14ac:dyDescent="0.25">
      <c r="A12" s="243" t="s">
        <v>492</v>
      </c>
      <c r="B12" s="239"/>
      <c r="C12" s="241"/>
      <c r="D12" s="60"/>
      <c r="E12" s="60"/>
      <c r="F12" s="60"/>
      <c r="G12" s="60"/>
      <c r="H12" s="60"/>
      <c r="I12" s="60"/>
    </row>
    <row r="13" spans="1:9" x14ac:dyDescent="0.25">
      <c r="A13" s="242" t="s">
        <v>575</v>
      </c>
      <c r="B13" s="239">
        <v>300000000</v>
      </c>
      <c r="C13" s="241"/>
      <c r="D13" s="60"/>
      <c r="E13" s="60"/>
      <c r="F13" s="60"/>
      <c r="G13" s="60"/>
      <c r="H13" s="60"/>
      <c r="I13" s="60"/>
    </row>
    <row r="14" spans="1:9" x14ac:dyDescent="0.25">
      <c r="A14" s="243" t="s">
        <v>493</v>
      </c>
      <c r="B14" s="239"/>
      <c r="C14" s="241">
        <v>300000000</v>
      </c>
      <c r="D14" s="60"/>
      <c r="E14" s="60"/>
      <c r="F14" s="60"/>
      <c r="G14" s="60"/>
      <c r="H14" s="60"/>
      <c r="I14" s="60"/>
    </row>
    <row r="15" spans="1:9" x14ac:dyDescent="0.25">
      <c r="A15" s="243" t="s">
        <v>494</v>
      </c>
      <c r="B15" s="239"/>
      <c r="C15" s="244">
        <v>300000000</v>
      </c>
      <c r="D15" s="60"/>
      <c r="E15" s="60"/>
      <c r="F15" s="60"/>
      <c r="G15" s="60"/>
      <c r="H15" s="60"/>
      <c r="I15" s="60"/>
    </row>
    <row r="16" spans="1:9" x14ac:dyDescent="0.25">
      <c r="A16" s="242"/>
      <c r="B16" s="239"/>
      <c r="C16" s="241"/>
      <c r="D16" s="60"/>
      <c r="E16" s="60"/>
      <c r="F16" s="60"/>
      <c r="G16" s="60"/>
      <c r="H16" s="60"/>
      <c r="I16" s="60"/>
    </row>
    <row r="17" spans="1:9" x14ac:dyDescent="0.25">
      <c r="A17" s="246" t="s">
        <v>574</v>
      </c>
      <c r="B17" s="247"/>
      <c r="C17" s="248"/>
      <c r="D17" s="60"/>
      <c r="E17" s="60"/>
      <c r="F17" s="60"/>
      <c r="G17" s="60"/>
      <c r="H17" s="60"/>
      <c r="I17" s="60"/>
    </row>
    <row r="18" spans="1:9" x14ac:dyDescent="0.25">
      <c r="A18" s="242" t="s">
        <v>486</v>
      </c>
      <c r="B18" s="239"/>
      <c r="C18" s="241"/>
      <c r="D18" s="60"/>
      <c r="E18" s="60"/>
      <c r="F18" s="60"/>
      <c r="G18" s="60"/>
      <c r="H18" s="60"/>
      <c r="I18" s="60"/>
    </row>
    <row r="19" spans="1:9" x14ac:dyDescent="0.25">
      <c r="A19" s="242" t="s">
        <v>487</v>
      </c>
      <c r="B19" s="239">
        <v>300000000</v>
      </c>
      <c r="C19" s="241"/>
      <c r="D19" s="60"/>
      <c r="E19" s="60"/>
      <c r="F19" s="60"/>
      <c r="G19" s="60"/>
      <c r="H19" s="60"/>
      <c r="I19" s="60"/>
    </row>
    <row r="20" spans="1:9" x14ac:dyDescent="0.25">
      <c r="A20" s="242" t="s">
        <v>495</v>
      </c>
      <c r="B20" s="239"/>
      <c r="C20" s="241">
        <v>300000000</v>
      </c>
      <c r="D20" s="60"/>
      <c r="E20" s="60"/>
      <c r="F20" s="60"/>
      <c r="G20" s="60"/>
      <c r="H20" s="60"/>
      <c r="I20" s="60"/>
    </row>
    <row r="21" spans="1:9" x14ac:dyDescent="0.25">
      <c r="A21" s="243" t="s">
        <v>496</v>
      </c>
      <c r="B21" s="239"/>
      <c r="C21" s="244">
        <v>300000000</v>
      </c>
      <c r="D21" s="60"/>
      <c r="E21" s="60"/>
      <c r="F21" s="60"/>
      <c r="G21" s="60"/>
      <c r="H21" s="60"/>
      <c r="I21" s="60"/>
    </row>
    <row r="22" spans="1:9" x14ac:dyDescent="0.25">
      <c r="A22" s="242"/>
      <c r="B22" s="239"/>
      <c r="C22" s="241"/>
      <c r="D22" s="60"/>
      <c r="E22" s="60"/>
      <c r="F22" s="60"/>
      <c r="G22" s="60"/>
      <c r="H22" s="60"/>
      <c r="I22" s="60"/>
    </row>
    <row r="23" spans="1:9" x14ac:dyDescent="0.25">
      <c r="A23" s="246" t="s">
        <v>497</v>
      </c>
      <c r="B23" s="247"/>
      <c r="C23" s="249">
        <f>C15+C21</f>
        <v>600000000</v>
      </c>
      <c r="D23" s="60"/>
      <c r="E23" s="60"/>
      <c r="F23" s="60"/>
      <c r="G23" s="60"/>
      <c r="H23" s="60"/>
      <c r="I23" s="60"/>
    </row>
    <row r="24" spans="1:9" x14ac:dyDescent="0.25">
      <c r="B24" s="60"/>
      <c r="C24" s="60"/>
      <c r="D24" s="60"/>
      <c r="E24" s="60"/>
      <c r="F24" s="60"/>
      <c r="G24" s="60"/>
      <c r="H24" s="60"/>
      <c r="I24" s="60"/>
    </row>
    <row r="25" spans="1:9" x14ac:dyDescent="0.25">
      <c r="B25" s="60"/>
      <c r="C25" s="60"/>
      <c r="D25" s="60"/>
      <c r="E25" s="60"/>
      <c r="F25" s="60"/>
      <c r="G25" s="60"/>
      <c r="H25" s="60"/>
      <c r="I25" s="60"/>
    </row>
    <row r="26" spans="1:9" x14ac:dyDescent="0.25">
      <c r="C26" s="60"/>
      <c r="D26" s="60"/>
      <c r="E26" s="60"/>
      <c r="F26" s="60"/>
      <c r="G26" s="60"/>
      <c r="H26" s="60"/>
      <c r="I26" s="60"/>
    </row>
    <row r="27" spans="1:9" x14ac:dyDescent="0.25">
      <c r="C27" s="60"/>
      <c r="D27" s="60"/>
      <c r="E27" s="60"/>
      <c r="F27" s="60"/>
      <c r="G27" s="60"/>
      <c r="H27" s="60"/>
      <c r="I27" s="60"/>
    </row>
  </sheetData>
  <mergeCells count="3">
    <mergeCell ref="A5:B5"/>
    <mergeCell ref="A1:C1"/>
    <mergeCell ref="A2:C2"/>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80" zoomScaleNormal="80" zoomScalePageLayoutView="125" workbookViewId="0">
      <selection activeCell="E1" sqref="E1"/>
    </sheetView>
  </sheetViews>
  <sheetFormatPr baseColWidth="10" defaultColWidth="10.85546875" defaultRowHeight="15" x14ac:dyDescent="0.25"/>
  <cols>
    <col min="1" max="1" width="10.85546875" style="1"/>
    <col min="2" max="2" width="27.28515625" style="1" bestFit="1" customWidth="1"/>
    <col min="3" max="7" width="14.85546875" style="1" bestFit="1" customWidth="1"/>
    <col min="8" max="8" width="10.85546875" style="1"/>
    <col min="9" max="9" width="14.85546875" style="1" bestFit="1" customWidth="1"/>
    <col min="10" max="10" width="16" style="1" bestFit="1" customWidth="1"/>
    <col min="11" max="12" width="11.7109375" style="1" bestFit="1" customWidth="1"/>
    <col min="13" max="16384" width="10.85546875" style="1"/>
  </cols>
  <sheetData>
    <row r="1" spans="1:10" ht="16.5" thickTop="1" thickBot="1" x14ac:dyDescent="0.3">
      <c r="A1" s="510" t="s">
        <v>315</v>
      </c>
      <c r="B1" s="536"/>
      <c r="C1" s="537"/>
    </row>
    <row r="2" spans="1:10" ht="15.75" thickTop="1" x14ac:dyDescent="0.25">
      <c r="F2" s="20" t="s">
        <v>359</v>
      </c>
      <c r="G2" s="21">
        <v>0.33</v>
      </c>
    </row>
    <row r="4" spans="1:10" x14ac:dyDescent="0.25">
      <c r="A4" s="506" t="s">
        <v>315</v>
      </c>
      <c r="B4" s="506"/>
      <c r="C4" s="58" t="s">
        <v>360</v>
      </c>
      <c r="D4" s="58" t="s">
        <v>361</v>
      </c>
      <c r="E4" s="58" t="s">
        <v>362</v>
      </c>
      <c r="F4" s="58" t="s">
        <v>363</v>
      </c>
      <c r="G4" s="58" t="s">
        <v>364</v>
      </c>
      <c r="I4" s="66"/>
      <c r="J4" s="66"/>
    </row>
    <row r="5" spans="1:10" x14ac:dyDescent="0.25">
      <c r="A5" s="24"/>
      <c r="B5" s="25" t="s">
        <v>354</v>
      </c>
      <c r="C5" s="26">
        <f>'Plan de Ventas'!C41</f>
        <v>5694113600.8064518</v>
      </c>
      <c r="D5" s="26">
        <f>'Plan de Ventas'!C42</f>
        <v>5995516948.1854849</v>
      </c>
      <c r="E5" s="26">
        <f>'Plan de Ventas'!C43</f>
        <v>6313036426.1491938</v>
      </c>
      <c r="F5" s="26">
        <f>'Plan de Ventas'!C44</f>
        <v>6647319059.5388107</v>
      </c>
      <c r="G5" s="27">
        <f>'Plan de Ventas'!C45</f>
        <v>6999247365.2020159</v>
      </c>
      <c r="I5" s="66"/>
    </row>
    <row r="6" spans="1:10" x14ac:dyDescent="0.25">
      <c r="A6" s="253" t="s">
        <v>355</v>
      </c>
      <c r="B6" s="254" t="s">
        <v>365</v>
      </c>
      <c r="C6" s="257">
        <f>SUM(C7:C14)</f>
        <v>2557388320.2953997</v>
      </c>
      <c r="D6" s="257">
        <f t="shared" ref="D6:G6" si="0">SUM(D7:D14)</f>
        <v>2685257736.3101702</v>
      </c>
      <c r="E6" s="257">
        <f t="shared" si="0"/>
        <v>2819520623.1256785</v>
      </c>
      <c r="F6" s="257">
        <f t="shared" si="0"/>
        <v>2960496654.2819624</v>
      </c>
      <c r="G6" s="258">
        <f t="shared" si="0"/>
        <v>3108521486.9960608</v>
      </c>
    </row>
    <row r="7" spans="1:10" x14ac:dyDescent="0.25">
      <c r="A7" s="28"/>
      <c r="B7" s="4" t="s">
        <v>593</v>
      </c>
      <c r="C7" s="18">
        <f>Supuestos!J169</f>
        <v>48000000</v>
      </c>
      <c r="D7" s="18">
        <f>Supuestos!K169</f>
        <v>50400000</v>
      </c>
      <c r="E7" s="18">
        <f>Supuestos!L169</f>
        <v>52920000</v>
      </c>
      <c r="F7" s="18">
        <f>Supuestos!M169</f>
        <v>55566000</v>
      </c>
      <c r="G7" s="22">
        <f>Supuestos!N169</f>
        <v>58344300</v>
      </c>
      <c r="J7" s="66"/>
    </row>
    <row r="8" spans="1:10" x14ac:dyDescent="0.25">
      <c r="A8" s="28"/>
      <c r="B8" s="4" t="s">
        <v>592</v>
      </c>
      <c r="C8" s="18">
        <f>Supuestos!J170</f>
        <v>60000000</v>
      </c>
      <c r="D8" s="18">
        <f>Supuestos!K170</f>
        <v>63000000</v>
      </c>
      <c r="E8" s="18">
        <f>Supuestos!L170</f>
        <v>66150000</v>
      </c>
      <c r="F8" s="18">
        <f>Supuestos!M170</f>
        <v>69457500</v>
      </c>
      <c r="G8" s="22">
        <f>Supuestos!N170</f>
        <v>72930375</v>
      </c>
    </row>
    <row r="9" spans="1:10" x14ac:dyDescent="0.25">
      <c r="A9" s="28"/>
      <c r="B9" s="4" t="s">
        <v>591</v>
      </c>
      <c r="C9" s="18">
        <f>Supuestos!J171</f>
        <v>72000000</v>
      </c>
      <c r="D9" s="18">
        <f>Supuestos!K171</f>
        <v>75600000</v>
      </c>
      <c r="E9" s="18">
        <f>Supuestos!L171</f>
        <v>79380000</v>
      </c>
      <c r="F9" s="18">
        <f>Supuestos!M171</f>
        <v>83349000</v>
      </c>
      <c r="G9" s="22">
        <f>Supuestos!N171</f>
        <v>87516450</v>
      </c>
    </row>
    <row r="10" spans="1:10" x14ac:dyDescent="0.25">
      <c r="A10" s="28"/>
      <c r="B10" s="4" t="s">
        <v>590</v>
      </c>
      <c r="C10" s="18">
        <f>Supuestos!J172</f>
        <v>48000000</v>
      </c>
      <c r="D10" s="18">
        <f>Supuestos!K172</f>
        <v>50400000</v>
      </c>
      <c r="E10" s="18">
        <f>Supuestos!L172</f>
        <v>52920000</v>
      </c>
      <c r="F10" s="18">
        <f>Supuestos!M172</f>
        <v>55566000</v>
      </c>
      <c r="G10" s="22">
        <f>Supuestos!N172</f>
        <v>58344300</v>
      </c>
    </row>
    <row r="11" spans="1:10" x14ac:dyDescent="0.25">
      <c r="A11" s="28"/>
      <c r="B11" s="4" t="s">
        <v>505</v>
      </c>
      <c r="C11" s="18">
        <f>Supuestos!J175</f>
        <v>120000000</v>
      </c>
      <c r="D11" s="18">
        <f>Supuestos!K175</f>
        <v>126000000</v>
      </c>
      <c r="E11" s="18">
        <f>Supuestos!L175</f>
        <v>132300000</v>
      </c>
      <c r="F11" s="18">
        <f>Supuestos!M175</f>
        <v>138915000</v>
      </c>
      <c r="G11" s="22">
        <f>Supuestos!N175</f>
        <v>145860750</v>
      </c>
    </row>
    <row r="12" spans="1:10" x14ac:dyDescent="0.25">
      <c r="A12" s="28"/>
      <c r="B12" s="259" t="s">
        <v>588</v>
      </c>
      <c r="C12" s="18">
        <f>Supuestos!J177</f>
        <v>57600000</v>
      </c>
      <c r="D12" s="18">
        <f>Supuestos!K177</f>
        <v>60480000</v>
      </c>
      <c r="E12" s="18">
        <f>Supuestos!L177</f>
        <v>63504000</v>
      </c>
      <c r="F12" s="18">
        <f>Supuestos!M177</f>
        <v>66679200</v>
      </c>
      <c r="G12" s="22">
        <f>Supuestos!N177</f>
        <v>70013160</v>
      </c>
    </row>
    <row r="13" spans="1:10" x14ac:dyDescent="0.25">
      <c r="A13" s="28"/>
      <c r="B13" s="259" t="s">
        <v>589</v>
      </c>
      <c r="C13" s="18">
        <f>Supuestos!J178</f>
        <v>172800000</v>
      </c>
      <c r="D13" s="18">
        <f>Supuestos!K178</f>
        <v>181440000</v>
      </c>
      <c r="E13" s="18">
        <f>Supuestos!L178</f>
        <v>190512000</v>
      </c>
      <c r="F13" s="18">
        <f>Supuestos!M178</f>
        <v>200037600</v>
      </c>
      <c r="G13" s="22">
        <f>Supuestos!N178</f>
        <v>210039480</v>
      </c>
    </row>
    <row r="14" spans="1:10" x14ac:dyDescent="0.25">
      <c r="A14" s="28"/>
      <c r="B14" s="4" t="s">
        <v>507</v>
      </c>
      <c r="C14" s="18">
        <f>Supuestos!J181+Supuestos!J182</f>
        <v>1978988320.2953999</v>
      </c>
      <c r="D14" s="18">
        <f>Supuestos!K181+Supuestos!K182</f>
        <v>2077937736.3101699</v>
      </c>
      <c r="E14" s="18">
        <f>Supuestos!L181+Supuestos!L182</f>
        <v>2181834623.1256785</v>
      </c>
      <c r="F14" s="18">
        <f>Supuestos!M181+Supuestos!M182</f>
        <v>2290926354.2819624</v>
      </c>
      <c r="G14" s="22">
        <f>Supuestos!N181+Supuestos!N182</f>
        <v>2405472671.9960608</v>
      </c>
    </row>
    <row r="15" spans="1:10" x14ac:dyDescent="0.25">
      <c r="A15" s="253" t="s">
        <v>356</v>
      </c>
      <c r="B15" s="254" t="s">
        <v>357</v>
      </c>
      <c r="C15" s="255">
        <f>C5-C6</f>
        <v>3136725280.5110521</v>
      </c>
      <c r="D15" s="255">
        <f>D5-D6</f>
        <v>3310259211.8753147</v>
      </c>
      <c r="E15" s="255">
        <f>E5-E6</f>
        <v>3493515803.0235152</v>
      </c>
      <c r="F15" s="255">
        <f>F5-F6</f>
        <v>3686822405.2568483</v>
      </c>
      <c r="G15" s="256">
        <f>G5-G6</f>
        <v>3890725878.205955</v>
      </c>
    </row>
    <row r="16" spans="1:10" x14ac:dyDescent="0.25">
      <c r="A16" s="253" t="s">
        <v>355</v>
      </c>
      <c r="B16" s="254" t="s">
        <v>366</v>
      </c>
      <c r="C16" s="255">
        <f>SUM(C17:C26)</f>
        <v>429043973.81060004</v>
      </c>
      <c r="D16" s="255">
        <f>SUM(D17:D26)</f>
        <v>453869565.50113004</v>
      </c>
      <c r="E16" s="255">
        <f>SUM(E17:E26)</f>
        <v>479758889.77618659</v>
      </c>
      <c r="F16" s="255">
        <f>SUM(F17:F26)</f>
        <v>506765133.26499587</v>
      </c>
      <c r="G16" s="256">
        <f>SUM(G17:G26)</f>
        <v>534944141.92824566</v>
      </c>
    </row>
    <row r="17" spans="1:12" x14ac:dyDescent="0.25">
      <c r="A17" s="28"/>
      <c r="B17" s="4" t="s">
        <v>446</v>
      </c>
      <c r="C17" s="19">
        <f>Supuestos!I189</f>
        <v>662000</v>
      </c>
      <c r="D17" s="19">
        <f>Supuestos!J189</f>
        <v>695100</v>
      </c>
      <c r="E17" s="19">
        <f>Supuestos!K189</f>
        <v>729855</v>
      </c>
      <c r="F17" s="19">
        <f>Supuestos!L189</f>
        <v>766347.75</v>
      </c>
      <c r="G17" s="23">
        <f>Supuestos!M189</f>
        <v>804665.13750000007</v>
      </c>
      <c r="I17" s="66"/>
      <c r="J17" s="66"/>
      <c r="K17" s="66"/>
      <c r="L17" s="66"/>
    </row>
    <row r="18" spans="1:12" x14ac:dyDescent="0.25">
      <c r="A18" s="28"/>
      <c r="B18" s="4" t="s">
        <v>447</v>
      </c>
      <c r="C18" s="19">
        <f>Supuestos!I190</f>
        <v>1869600</v>
      </c>
      <c r="D18" s="19">
        <f>Supuestos!J190</f>
        <v>1963080</v>
      </c>
      <c r="E18" s="19">
        <f>Supuestos!K190</f>
        <v>2061234</v>
      </c>
      <c r="F18" s="19">
        <f>Supuestos!L190</f>
        <v>2164295.7000000002</v>
      </c>
      <c r="G18" s="23">
        <f>Supuestos!M190</f>
        <v>2272510.4850000003</v>
      </c>
    </row>
    <row r="19" spans="1:12" x14ac:dyDescent="0.25">
      <c r="A19" s="28"/>
      <c r="B19" s="4" t="s">
        <v>594</v>
      </c>
      <c r="C19" s="19">
        <f>Supuestos!I191</f>
        <v>50400000</v>
      </c>
      <c r="D19" s="19">
        <f>Supuestos!J191</f>
        <v>52920000</v>
      </c>
      <c r="E19" s="19">
        <f>Supuestos!K191</f>
        <v>55566000</v>
      </c>
      <c r="F19" s="19">
        <f>Supuestos!L191</f>
        <v>58344300</v>
      </c>
      <c r="G19" s="23">
        <f>Supuestos!M191</f>
        <v>61261515</v>
      </c>
    </row>
    <row r="20" spans="1:12" x14ac:dyDescent="0.25">
      <c r="A20" s="28"/>
      <c r="B20" s="4" t="s">
        <v>595</v>
      </c>
      <c r="C20" s="19">
        <f>Supuestos!I192</f>
        <v>5160000</v>
      </c>
      <c r="D20" s="19">
        <f>Supuestos!J192</f>
        <v>5418000</v>
      </c>
      <c r="E20" s="19">
        <f>Supuestos!K192</f>
        <v>5688900</v>
      </c>
      <c r="F20" s="19">
        <f>Supuestos!L192</f>
        <v>5973345</v>
      </c>
      <c r="G20" s="23">
        <f>Supuestos!M192</f>
        <v>6272012.25</v>
      </c>
    </row>
    <row r="21" spans="1:12" x14ac:dyDescent="0.25">
      <c r="A21" s="28"/>
      <c r="B21" s="5" t="s">
        <v>583</v>
      </c>
      <c r="C21" s="19">
        <f>Supuestos!I194</f>
        <v>18000000</v>
      </c>
      <c r="D21" s="19">
        <f>Supuestos!J194</f>
        <v>18900000</v>
      </c>
      <c r="E21" s="19">
        <f>Supuestos!K194</f>
        <v>19845000</v>
      </c>
      <c r="F21" s="19">
        <f>Supuestos!L194</f>
        <v>20837250</v>
      </c>
      <c r="G21" s="23">
        <f>Supuestos!M194</f>
        <v>21879112.5</v>
      </c>
    </row>
    <row r="22" spans="1:12" x14ac:dyDescent="0.25">
      <c r="A22" s="28"/>
      <c r="B22" s="5" t="s">
        <v>584</v>
      </c>
      <c r="C22" s="19">
        <f>Supuestos!I195</f>
        <v>21600000</v>
      </c>
      <c r="D22" s="19">
        <f>Supuestos!J195</f>
        <v>22680000</v>
      </c>
      <c r="E22" s="19">
        <f>Supuestos!K195</f>
        <v>23814000</v>
      </c>
      <c r="F22" s="19">
        <f>Supuestos!L195</f>
        <v>25004700</v>
      </c>
      <c r="G22" s="23">
        <f>Supuestos!M195</f>
        <v>26254935</v>
      </c>
    </row>
    <row r="23" spans="1:12" x14ac:dyDescent="0.25">
      <c r="A23" s="28"/>
      <c r="B23" s="4" t="s">
        <v>556</v>
      </c>
      <c r="C23" s="19">
        <f>Supuestos!I193</f>
        <v>90749076</v>
      </c>
      <c r="D23" s="19">
        <f>Supuestos!J193</f>
        <v>95286529.799999997</v>
      </c>
      <c r="E23" s="19">
        <f>Supuestos!K193</f>
        <v>100050856.29000001</v>
      </c>
      <c r="F23" s="19">
        <f>Supuestos!L193</f>
        <v>105053399.10450001</v>
      </c>
      <c r="G23" s="23">
        <f>Supuestos!M193</f>
        <v>110306069.05972502</v>
      </c>
    </row>
    <row r="24" spans="1:12" x14ac:dyDescent="0.25">
      <c r="A24" s="28"/>
      <c r="B24" s="4" t="s">
        <v>596</v>
      </c>
      <c r="C24" s="19">
        <f>Supuestos!I196</f>
        <v>16560000</v>
      </c>
      <c r="D24" s="19">
        <f>Supuestos!J196</f>
        <v>17388000</v>
      </c>
      <c r="E24" s="19">
        <f>Supuestos!K196</f>
        <v>18257400</v>
      </c>
      <c r="F24" s="19">
        <f>Supuestos!L196</f>
        <v>19170270</v>
      </c>
      <c r="G24" s="23">
        <f>Supuestos!M196</f>
        <v>20128783.5</v>
      </c>
      <c r="I24" s="59"/>
    </row>
    <row r="25" spans="1:12" x14ac:dyDescent="0.25">
      <c r="A25" s="28"/>
      <c r="B25" s="5" t="s">
        <v>367</v>
      </c>
      <c r="C25" s="19">
        <f>Supuestos!I198+Supuestos!I197</f>
        <v>220492357.81060001</v>
      </c>
      <c r="D25" s="19">
        <f>Supuestos!J198+Supuestos!J197</f>
        <v>231516975.70113003</v>
      </c>
      <c r="E25" s="19">
        <f>Supuestos!K198+Supuestos!K197</f>
        <v>243092824.48618653</v>
      </c>
      <c r="F25" s="19">
        <f>Supuestos!L198+Supuestos!L197</f>
        <v>255247465.71049586</v>
      </c>
      <c r="G25" s="23">
        <f>Supuestos!M198+Supuestos!M197</f>
        <v>268009838.99602067</v>
      </c>
      <c r="I25" s="59"/>
    </row>
    <row r="26" spans="1:12" x14ac:dyDescent="0.25">
      <c r="A26" s="28"/>
      <c r="B26" s="5" t="s">
        <v>368</v>
      </c>
      <c r="C26" s="67">
        <f>Supuestos!F162</f>
        <v>3550940</v>
      </c>
      <c r="D26" s="67">
        <f>Supuestos!G162</f>
        <v>7101880</v>
      </c>
      <c r="E26" s="67">
        <f>Supuestos!H162</f>
        <v>10652820</v>
      </c>
      <c r="F26" s="67">
        <f>Supuestos!I162</f>
        <v>14203760</v>
      </c>
      <c r="G26" s="371">
        <f>Supuestos!J162</f>
        <v>17754700</v>
      </c>
      <c r="I26" s="59"/>
    </row>
    <row r="27" spans="1:12" x14ac:dyDescent="0.25">
      <c r="A27" s="253" t="s">
        <v>356</v>
      </c>
      <c r="B27" s="254" t="s">
        <v>358</v>
      </c>
      <c r="C27" s="255">
        <f>C15-C16</f>
        <v>2707681306.7004519</v>
      </c>
      <c r="D27" s="255">
        <f>D15-D16</f>
        <v>2856389646.3741846</v>
      </c>
      <c r="E27" s="255">
        <f>E15-E16</f>
        <v>3013756913.2473288</v>
      </c>
      <c r="F27" s="255">
        <f>F15-F16</f>
        <v>3180057271.9918523</v>
      </c>
      <c r="G27" s="256">
        <f>G15-G16</f>
        <v>3355781736.2777095</v>
      </c>
      <c r="I27" s="59"/>
    </row>
    <row r="28" spans="1:12" x14ac:dyDescent="0.25">
      <c r="A28" s="28" t="s">
        <v>355</v>
      </c>
      <c r="B28" s="5" t="s">
        <v>369</v>
      </c>
      <c r="C28" s="19">
        <v>48000000</v>
      </c>
      <c r="D28" s="19">
        <v>38400000</v>
      </c>
      <c r="E28" s="19">
        <v>28800000</v>
      </c>
      <c r="F28" s="19">
        <v>19200000</v>
      </c>
      <c r="G28" s="23">
        <v>9600000</v>
      </c>
      <c r="I28" s="59"/>
    </row>
    <row r="29" spans="1:12" x14ac:dyDescent="0.25">
      <c r="A29" s="28" t="s">
        <v>356</v>
      </c>
      <c r="B29" s="5" t="s">
        <v>370</v>
      </c>
      <c r="C29" s="19">
        <f>C27-C28</f>
        <v>2659681306.7004519</v>
      </c>
      <c r="D29" s="19">
        <f t="shared" ref="D29:G29" si="1">D27-D28</f>
        <v>2817989646.3741846</v>
      </c>
      <c r="E29" s="19">
        <f t="shared" si="1"/>
        <v>2984956913.2473288</v>
      </c>
      <c r="F29" s="19">
        <f t="shared" si="1"/>
        <v>3160857271.9918523</v>
      </c>
      <c r="G29" s="23">
        <f t="shared" si="1"/>
        <v>3346181736.2777095</v>
      </c>
      <c r="I29" s="59"/>
    </row>
    <row r="30" spans="1:12" x14ac:dyDescent="0.25">
      <c r="A30" s="28" t="s">
        <v>355</v>
      </c>
      <c r="B30" s="5" t="s">
        <v>359</v>
      </c>
      <c r="C30" s="18">
        <f>C29*G2</f>
        <v>877694831.2111491</v>
      </c>
      <c r="D30" s="18">
        <f>D29*G2</f>
        <v>929936583.30348098</v>
      </c>
      <c r="E30" s="18">
        <f>E29*G2</f>
        <v>985035781.37161851</v>
      </c>
      <c r="F30" s="18">
        <f>F29*G2</f>
        <v>1043082899.7573113</v>
      </c>
      <c r="G30" s="22">
        <f>G29*G2</f>
        <v>1104239972.9716442</v>
      </c>
      <c r="I30" s="59"/>
    </row>
    <row r="31" spans="1:12" x14ac:dyDescent="0.25">
      <c r="A31" s="253" t="s">
        <v>356</v>
      </c>
      <c r="B31" s="254" t="s">
        <v>371</v>
      </c>
      <c r="C31" s="255">
        <f>C29-C30</f>
        <v>1781986475.4893026</v>
      </c>
      <c r="D31" s="255">
        <f t="shared" ref="D31:G31" si="2">D29-D30</f>
        <v>1888053063.0707035</v>
      </c>
      <c r="E31" s="255">
        <f t="shared" si="2"/>
        <v>1999921131.8757102</v>
      </c>
      <c r="F31" s="255">
        <f t="shared" si="2"/>
        <v>2117774372.2345409</v>
      </c>
      <c r="G31" s="256">
        <f t="shared" si="2"/>
        <v>2241941763.3060656</v>
      </c>
    </row>
    <row r="33" spans="2:3" x14ac:dyDescent="0.25">
      <c r="B33" s="271"/>
      <c r="C33" s="60"/>
    </row>
    <row r="34" spans="2:3" x14ac:dyDescent="0.25">
      <c r="C34" s="61"/>
    </row>
    <row r="37" spans="2:3" x14ac:dyDescent="0.25">
      <c r="C37" s="66"/>
    </row>
    <row r="38" spans="2:3" x14ac:dyDescent="0.25">
      <c r="C38" s="60"/>
    </row>
    <row r="39" spans="2:3" x14ac:dyDescent="0.25">
      <c r="C39" s="60"/>
    </row>
    <row r="40" spans="2:3" x14ac:dyDescent="0.25">
      <c r="C40" s="66"/>
    </row>
  </sheetData>
  <mergeCells count="2">
    <mergeCell ref="A4:B4"/>
    <mergeCell ref="A1:C1"/>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80" zoomScaleNormal="80" zoomScalePageLayoutView="125" workbookViewId="0">
      <selection activeCell="G1" sqref="G1"/>
    </sheetView>
  </sheetViews>
  <sheetFormatPr baseColWidth="10" defaultColWidth="10.85546875" defaultRowHeight="15" x14ac:dyDescent="0.25"/>
  <cols>
    <col min="1" max="1" width="35.28515625" style="1" bestFit="1" customWidth="1"/>
    <col min="2" max="2" width="14.85546875" style="1" bestFit="1" customWidth="1"/>
    <col min="3" max="5" width="16" style="1" bestFit="1" customWidth="1"/>
    <col min="6" max="7" width="17.140625" style="1" bestFit="1" customWidth="1"/>
    <col min="8" max="9" width="10.85546875" style="1"/>
    <col min="10" max="10" width="13.28515625" style="1" bestFit="1" customWidth="1"/>
    <col min="11" max="11" width="14.85546875" style="1" bestFit="1" customWidth="1"/>
    <col min="12" max="16384" width="10.85546875" style="1"/>
  </cols>
  <sheetData>
    <row r="1" spans="1:12" ht="16.5" thickTop="1" thickBot="1" x14ac:dyDescent="0.3">
      <c r="A1" s="510" t="s">
        <v>389</v>
      </c>
      <c r="B1" s="536"/>
      <c r="C1" s="537"/>
    </row>
    <row r="2" spans="1:12" ht="15.75" thickTop="1" x14ac:dyDescent="0.25"/>
    <row r="4" spans="1:12" x14ac:dyDescent="0.25">
      <c r="A4" s="49"/>
      <c r="B4" s="10" t="s">
        <v>390</v>
      </c>
      <c r="C4" s="2" t="s">
        <v>360</v>
      </c>
      <c r="D4" s="2" t="s">
        <v>361</v>
      </c>
      <c r="E4" s="2" t="s">
        <v>362</v>
      </c>
      <c r="F4" s="2" t="s">
        <v>363</v>
      </c>
      <c r="G4" s="2" t="s">
        <v>364</v>
      </c>
    </row>
    <row r="5" spans="1:12" x14ac:dyDescent="0.25">
      <c r="A5" s="34" t="s">
        <v>372</v>
      </c>
      <c r="B5" s="29">
        <v>0</v>
      </c>
      <c r="C5" s="29"/>
      <c r="D5" s="29"/>
      <c r="E5" s="29"/>
      <c r="F5" s="29"/>
      <c r="G5" s="35"/>
    </row>
    <row r="6" spans="1:12" x14ac:dyDescent="0.25">
      <c r="A6" s="42"/>
      <c r="B6" s="30"/>
      <c r="C6" s="30"/>
      <c r="D6" s="30"/>
      <c r="E6" s="30"/>
      <c r="F6" s="30"/>
      <c r="G6" s="36"/>
    </row>
    <row r="7" spans="1:12" x14ac:dyDescent="0.25">
      <c r="A7" s="262" t="s">
        <v>373</v>
      </c>
      <c r="B7" s="257">
        <f t="shared" ref="B7:G7" si="0">B8-B11</f>
        <v>0</v>
      </c>
      <c r="C7" s="257">
        <f t="shared" si="0"/>
        <v>1265066420.8817101</v>
      </c>
      <c r="D7" s="257">
        <f t="shared" si="0"/>
        <v>1413558566.9646473</v>
      </c>
      <c r="E7" s="257">
        <f t="shared" si="0"/>
        <v>1493448788.1329193</v>
      </c>
      <c r="F7" s="257">
        <f t="shared" si="0"/>
        <v>1578001807.130805</v>
      </c>
      <c r="G7" s="258">
        <f t="shared" si="0"/>
        <v>1667513664.0891466</v>
      </c>
    </row>
    <row r="8" spans="1:12" x14ac:dyDescent="0.25">
      <c r="A8" s="37" t="s">
        <v>374</v>
      </c>
      <c r="B8" s="31">
        <f>B9</f>
        <v>0</v>
      </c>
      <c r="C8" s="31">
        <f>C9+C10</f>
        <v>4745094667.3387098</v>
      </c>
      <c r="D8" s="31">
        <f t="shared" ref="D8:G8" si="1">D9+D10</f>
        <v>5945283056.9556465</v>
      </c>
      <c r="E8" s="31">
        <f t="shared" si="1"/>
        <v>6260116513.1552429</v>
      </c>
      <c r="F8" s="31">
        <f t="shared" si="1"/>
        <v>6591605287.3072081</v>
      </c>
      <c r="G8" s="31">
        <f t="shared" si="1"/>
        <v>6940592647.5914822</v>
      </c>
    </row>
    <row r="9" spans="1:12" x14ac:dyDescent="0.25">
      <c r="A9" s="47" t="s">
        <v>599</v>
      </c>
      <c r="B9" s="30">
        <v>0</v>
      </c>
      <c r="C9" s="30">
        <f>'Estado de Resultados'!C5/360*300</f>
        <v>4745094667.3387098</v>
      </c>
      <c r="D9" s="30">
        <f>'Estado de Resultados'!D5/360*300</f>
        <v>4996264123.4879045</v>
      </c>
      <c r="E9" s="30">
        <f>'Estado de Resultados'!E5/360*300</f>
        <v>5260863688.4576616</v>
      </c>
      <c r="F9" s="30">
        <f>'Estado de Resultados'!F5/360*300</f>
        <v>5539432549.6156759</v>
      </c>
      <c r="G9" s="36">
        <f>+'Estado de Resultados'!G5/360*300</f>
        <v>5832706137.6683474</v>
      </c>
      <c r="I9" s="271"/>
      <c r="J9" s="271"/>
      <c r="K9" s="66"/>
    </row>
    <row r="10" spans="1:12" x14ac:dyDescent="0.25">
      <c r="A10" s="47" t="s">
        <v>600</v>
      </c>
      <c r="B10" s="30"/>
      <c r="C10" s="30"/>
      <c r="D10" s="30">
        <f>'Estado de Resultados'!C5/360*60</f>
        <v>949018933.46774197</v>
      </c>
      <c r="E10" s="30">
        <f>'Estado de Resultados'!D5/360*60</f>
        <v>999252824.69758081</v>
      </c>
      <c r="F10" s="30">
        <f>'Estado de Resultados'!E5/360*60</f>
        <v>1052172737.6915324</v>
      </c>
      <c r="G10" s="36">
        <f>'Estado de Resultados'!F5/360*60</f>
        <v>1107886509.923135</v>
      </c>
      <c r="I10" s="271"/>
      <c r="J10" s="271"/>
      <c r="K10" s="66"/>
    </row>
    <row r="11" spans="1:12" x14ac:dyDescent="0.25">
      <c r="A11" s="37" t="s">
        <v>375</v>
      </c>
      <c r="B11" s="31"/>
      <c r="C11" s="31">
        <f>SUM(C12:C15)</f>
        <v>3480028246.4569998</v>
      </c>
      <c r="D11" s="31">
        <f t="shared" ref="D11:G11" si="2">SUM(D12:D15)</f>
        <v>4531724489.9909992</v>
      </c>
      <c r="E11" s="31">
        <f t="shared" si="2"/>
        <v>4766667725.0223236</v>
      </c>
      <c r="F11" s="31">
        <f t="shared" si="2"/>
        <v>5013603480.176403</v>
      </c>
      <c r="G11" s="38">
        <f t="shared" si="2"/>
        <v>5273078983.5023355</v>
      </c>
      <c r="I11" s="271"/>
      <c r="J11" s="271"/>
      <c r="K11" s="66"/>
    </row>
    <row r="12" spans="1:12" x14ac:dyDescent="0.25">
      <c r="A12" s="47" t="s">
        <v>522</v>
      </c>
      <c r="B12" s="30"/>
      <c r="C12" s="19">
        <f>'Estado de Resultados'!C6</f>
        <v>2557388320.2953997</v>
      </c>
      <c r="D12" s="19">
        <f>'Estado de Resultados'!D6</f>
        <v>2685257736.3101702</v>
      </c>
      <c r="E12" s="19">
        <f>'Estado de Resultados'!E6</f>
        <v>2819520623.1256785</v>
      </c>
      <c r="F12" s="19">
        <f>'Estado de Resultados'!F6</f>
        <v>2960496654.2819624</v>
      </c>
      <c r="G12" s="23">
        <f>'Estado de Resultados'!G6</f>
        <v>3108521486.9960608</v>
      </c>
      <c r="K12" s="66"/>
    </row>
    <row r="13" spans="1:12" x14ac:dyDescent="0.25">
      <c r="A13" s="47" t="s">
        <v>597</v>
      </c>
      <c r="B13" s="30"/>
      <c r="C13" s="19">
        <f>'Estado de Resultados'!C16-'Estado de Resultados'!C26</f>
        <v>425493033.81060004</v>
      </c>
      <c r="D13" s="19">
        <f>'Estado de Resultados'!D16-'Estado de Resultados'!D26</f>
        <v>446767685.50113004</v>
      </c>
      <c r="E13" s="19">
        <f>'Estado de Resultados'!E16-'Estado de Resultados'!E26</f>
        <v>469106069.77618659</v>
      </c>
      <c r="F13" s="19">
        <f>'Estado de Resultados'!F16-'Estado de Resultados'!F26</f>
        <v>492561373.26499587</v>
      </c>
      <c r="G13" s="23">
        <f>'Estado de Resultados'!G16-'Estado de Resultados'!G26</f>
        <v>517189441.92824566</v>
      </c>
      <c r="I13" s="271"/>
      <c r="J13" s="271"/>
      <c r="K13" s="275"/>
      <c r="L13" s="271"/>
    </row>
    <row r="14" spans="1:12" x14ac:dyDescent="0.25">
      <c r="A14" s="279" t="s">
        <v>582</v>
      </c>
      <c r="B14" s="30"/>
      <c r="C14" s="19">
        <f>(C12+C13)/12*2</f>
        <v>497146892.35100001</v>
      </c>
      <c r="D14" s="19">
        <f t="shared" ref="D14:G14" si="3">(D12+D13)/12*2</f>
        <v>522004236.96855003</v>
      </c>
      <c r="E14" s="19">
        <f t="shared" si="3"/>
        <v>548104448.8169775</v>
      </c>
      <c r="F14" s="19">
        <f t="shared" si="3"/>
        <v>575509671.25782645</v>
      </c>
      <c r="G14" s="19">
        <f t="shared" si="3"/>
        <v>604285154.82071769</v>
      </c>
      <c r="I14" s="271"/>
      <c r="J14" s="271"/>
      <c r="K14" s="271"/>
      <c r="L14" s="271"/>
    </row>
    <row r="15" spans="1:12" x14ac:dyDescent="0.25">
      <c r="A15" s="47" t="s">
        <v>598</v>
      </c>
      <c r="B15" s="30"/>
      <c r="C15" s="19">
        <v>0</v>
      </c>
      <c r="D15" s="19">
        <f>'Estado de Resultados'!C30</f>
        <v>877694831.2111491</v>
      </c>
      <c r="E15" s="19">
        <f>'Estado de Resultados'!D30</f>
        <v>929936583.30348098</v>
      </c>
      <c r="F15" s="19">
        <f>'Estado de Resultados'!E30</f>
        <v>985035781.37161851</v>
      </c>
      <c r="G15" s="23">
        <f>'Estado de Resultados'!F30</f>
        <v>1043082899.7573113</v>
      </c>
      <c r="I15" s="271"/>
      <c r="J15" s="271"/>
      <c r="K15" s="271"/>
      <c r="L15" s="271"/>
    </row>
    <row r="16" spans="1:12" x14ac:dyDescent="0.25">
      <c r="A16" s="262" t="s">
        <v>376</v>
      </c>
      <c r="B16" s="257">
        <f t="shared" ref="B16:G16" si="4">B17-B19</f>
        <v>284240600</v>
      </c>
      <c r="C16" s="263">
        <f t="shared" si="4"/>
        <v>0</v>
      </c>
      <c r="D16" s="257">
        <f t="shared" si="4"/>
        <v>0</v>
      </c>
      <c r="E16" s="257">
        <f t="shared" si="4"/>
        <v>0</v>
      </c>
      <c r="F16" s="257">
        <f t="shared" si="4"/>
        <v>0</v>
      </c>
      <c r="G16" s="258">
        <f t="shared" si="4"/>
        <v>0</v>
      </c>
      <c r="I16" s="271"/>
      <c r="J16" s="276"/>
      <c r="K16" s="271"/>
      <c r="L16" s="271"/>
    </row>
    <row r="17" spans="1:12" x14ac:dyDescent="0.25">
      <c r="A17" s="37" t="s">
        <v>374</v>
      </c>
      <c r="B17" s="31">
        <f>B18</f>
        <v>300000000</v>
      </c>
      <c r="C17" s="31">
        <f t="shared" ref="C17:G17" si="5">C18</f>
        <v>0</v>
      </c>
      <c r="D17" s="31">
        <f t="shared" si="5"/>
        <v>0</v>
      </c>
      <c r="E17" s="31">
        <f t="shared" si="5"/>
        <v>0</v>
      </c>
      <c r="F17" s="31">
        <f t="shared" si="5"/>
        <v>0</v>
      </c>
      <c r="G17" s="38">
        <f t="shared" si="5"/>
        <v>0</v>
      </c>
      <c r="I17" s="271"/>
      <c r="J17" s="271"/>
      <c r="K17" s="271"/>
      <c r="L17" s="271"/>
    </row>
    <row r="18" spans="1:12" x14ac:dyDescent="0.25">
      <c r="A18" s="47" t="s">
        <v>377</v>
      </c>
      <c r="B18" s="30">
        <v>300000000</v>
      </c>
      <c r="C18" s="30"/>
      <c r="D18" s="30"/>
      <c r="E18" s="30"/>
      <c r="F18" s="30"/>
      <c r="G18" s="36"/>
    </row>
    <row r="19" spans="1:12" x14ac:dyDescent="0.25">
      <c r="A19" s="37" t="s">
        <v>378</v>
      </c>
      <c r="B19" s="31">
        <f t="shared" ref="B19:G19" si="6">SUM(B20:B21)</f>
        <v>15759400</v>
      </c>
      <c r="C19" s="31">
        <f t="shared" si="6"/>
        <v>0</v>
      </c>
      <c r="D19" s="31">
        <f t="shared" si="6"/>
        <v>0</v>
      </c>
      <c r="E19" s="31">
        <f t="shared" si="6"/>
        <v>0</v>
      </c>
      <c r="F19" s="31">
        <f t="shared" si="6"/>
        <v>0</v>
      </c>
      <c r="G19" s="38">
        <f t="shared" si="6"/>
        <v>0</v>
      </c>
    </row>
    <row r="20" spans="1:12" x14ac:dyDescent="0.25">
      <c r="A20" s="47" t="s">
        <v>523</v>
      </c>
      <c r="B20" s="18">
        <f>Supuestos!F141</f>
        <v>2839400</v>
      </c>
      <c r="C20" s="18"/>
      <c r="D20" s="30"/>
      <c r="E20" s="30"/>
      <c r="F20" s="30"/>
      <c r="G20" s="36"/>
    </row>
    <row r="21" spans="1:12" x14ac:dyDescent="0.25">
      <c r="A21" s="47" t="s">
        <v>524</v>
      </c>
      <c r="B21" s="18">
        <f>Supuestos!F134</f>
        <v>12920000</v>
      </c>
      <c r="C21" s="18"/>
      <c r="D21" s="30"/>
      <c r="E21" s="30"/>
      <c r="F21" s="30"/>
      <c r="G21" s="36"/>
    </row>
    <row r="22" spans="1:12" x14ac:dyDescent="0.25">
      <c r="A22" s="262" t="s">
        <v>379</v>
      </c>
      <c r="B22" s="257">
        <f t="shared" ref="B22:G22" si="7">B23-B25</f>
        <v>300000000</v>
      </c>
      <c r="C22" s="257">
        <f t="shared" si="7"/>
        <v>-93000000</v>
      </c>
      <c r="D22" s="257">
        <f t="shared" si="7"/>
        <v>-86400000</v>
      </c>
      <c r="E22" s="257">
        <f t="shared" si="7"/>
        <v>-79800000</v>
      </c>
      <c r="F22" s="257">
        <f t="shared" si="7"/>
        <v>-73200000</v>
      </c>
      <c r="G22" s="258">
        <f t="shared" si="7"/>
        <v>-66600000</v>
      </c>
    </row>
    <row r="23" spans="1:12" x14ac:dyDescent="0.25">
      <c r="A23" s="37" t="s">
        <v>374</v>
      </c>
      <c r="B23" s="31">
        <f>B24</f>
        <v>300000000</v>
      </c>
      <c r="C23" s="31"/>
      <c r="D23" s="31"/>
      <c r="E23" s="31"/>
      <c r="F23" s="31"/>
      <c r="G23" s="38"/>
    </row>
    <row r="24" spans="1:12" x14ac:dyDescent="0.25">
      <c r="A24" s="47" t="s">
        <v>576</v>
      </c>
      <c r="B24" s="30">
        <f>Supuestos!C117</f>
        <v>300000000</v>
      </c>
      <c r="C24" s="30"/>
      <c r="D24" s="30"/>
      <c r="E24" s="30"/>
      <c r="F24" s="30"/>
      <c r="G24" s="36"/>
    </row>
    <row r="25" spans="1:12" x14ac:dyDescent="0.25">
      <c r="A25" s="37" t="s">
        <v>378</v>
      </c>
      <c r="B25" s="31">
        <f>B26+B27</f>
        <v>0</v>
      </c>
      <c r="C25" s="31">
        <f t="shared" ref="C25:G25" si="8">C26+C27</f>
        <v>93000000</v>
      </c>
      <c r="D25" s="31">
        <f t="shared" si="8"/>
        <v>86400000</v>
      </c>
      <c r="E25" s="31">
        <f t="shared" si="8"/>
        <v>79800000</v>
      </c>
      <c r="F25" s="31">
        <f t="shared" si="8"/>
        <v>73200000</v>
      </c>
      <c r="G25" s="38">
        <f t="shared" si="8"/>
        <v>66600000</v>
      </c>
    </row>
    <row r="26" spans="1:12" x14ac:dyDescent="0.25">
      <c r="A26" s="47" t="s">
        <v>380</v>
      </c>
      <c r="B26" s="30"/>
      <c r="C26" s="30">
        <f>Supuestos!D122</f>
        <v>33000000</v>
      </c>
      <c r="D26" s="30">
        <f>Supuestos!D123</f>
        <v>26400000</v>
      </c>
      <c r="E26" s="30">
        <f>Supuestos!D124</f>
        <v>19800000</v>
      </c>
      <c r="F26" s="30">
        <f>Supuestos!D125</f>
        <v>13200000</v>
      </c>
      <c r="G26" s="30">
        <f>Supuestos!D126</f>
        <v>6600000</v>
      </c>
    </row>
    <row r="27" spans="1:12" x14ac:dyDescent="0.25">
      <c r="A27" s="260" t="s">
        <v>381</v>
      </c>
      <c r="B27" s="261"/>
      <c r="C27" s="261">
        <f>Supuestos!E122</f>
        <v>60000000</v>
      </c>
      <c r="D27" s="261">
        <f>Supuestos!E123</f>
        <v>60000000</v>
      </c>
      <c r="E27" s="261">
        <f>Supuestos!E124</f>
        <v>60000000</v>
      </c>
      <c r="F27" s="261">
        <f>Supuestos!E125</f>
        <v>60000000</v>
      </c>
      <c r="G27" s="261">
        <f>Supuestos!E126</f>
        <v>60000000</v>
      </c>
    </row>
    <row r="28" spans="1:12" x14ac:dyDescent="0.25">
      <c r="A28" s="262" t="s">
        <v>382</v>
      </c>
      <c r="B28" s="257">
        <f t="shared" ref="B28:G28" si="9">B7+B16+B22</f>
        <v>584240600</v>
      </c>
      <c r="C28" s="257">
        <f t="shared" si="9"/>
        <v>1172066420.8817101</v>
      </c>
      <c r="D28" s="257">
        <f t="shared" si="9"/>
        <v>1327158566.9646473</v>
      </c>
      <c r="E28" s="257">
        <f t="shared" si="9"/>
        <v>1413648788.1329193</v>
      </c>
      <c r="F28" s="257">
        <f t="shared" si="9"/>
        <v>1504801807.130805</v>
      </c>
      <c r="G28" s="258">
        <f t="shared" si="9"/>
        <v>1600913664.0891466</v>
      </c>
    </row>
    <row r="29" spans="1:12" x14ac:dyDescent="0.25">
      <c r="A29" s="39" t="s">
        <v>383</v>
      </c>
      <c r="B29" s="40">
        <f>B28</f>
        <v>584240600</v>
      </c>
      <c r="C29" s="40">
        <f>B29+C28</f>
        <v>1756307020.8817101</v>
      </c>
      <c r="D29" s="40">
        <f t="shared" ref="D29:G29" si="10">C29+D28</f>
        <v>3083465587.8463573</v>
      </c>
      <c r="E29" s="40">
        <f t="shared" si="10"/>
        <v>4497114375.9792767</v>
      </c>
      <c r="F29" s="40">
        <f t="shared" si="10"/>
        <v>6001916183.1100817</v>
      </c>
      <c r="G29" s="41">
        <f t="shared" si="10"/>
        <v>7602829847.1992283</v>
      </c>
    </row>
    <row r="31" spans="1:12" ht="15.75" thickBot="1" x14ac:dyDescent="0.3"/>
    <row r="32" spans="1:12" x14ac:dyDescent="0.25">
      <c r="B32" s="48" t="s">
        <v>390</v>
      </c>
      <c r="C32" s="32" t="s">
        <v>360</v>
      </c>
      <c r="D32" s="32" t="s">
        <v>361</v>
      </c>
      <c r="E32" s="32" t="s">
        <v>362</v>
      </c>
      <c r="F32" s="32" t="s">
        <v>363</v>
      </c>
      <c r="G32" s="33" t="s">
        <v>364</v>
      </c>
    </row>
    <row r="33" spans="2:7" ht="15.75" thickBot="1" x14ac:dyDescent="0.3">
      <c r="B33" s="43">
        <v>-600000000</v>
      </c>
      <c r="C33" s="44">
        <f>+C28</f>
        <v>1172066420.8817101</v>
      </c>
      <c r="D33" s="44">
        <f>+D28</f>
        <v>1327158566.9646473</v>
      </c>
      <c r="E33" s="44">
        <f>+E28</f>
        <v>1413648788.1329193</v>
      </c>
      <c r="F33" s="44">
        <f>+F28</f>
        <v>1504801807.130805</v>
      </c>
      <c r="G33" s="45">
        <f>+G28</f>
        <v>1600913664.0891466</v>
      </c>
    </row>
    <row r="34" spans="2:7" ht="15.75" thickBot="1" x14ac:dyDescent="0.3"/>
    <row r="35" spans="2:7" x14ac:dyDescent="0.25">
      <c r="B35" s="266" t="s">
        <v>384</v>
      </c>
      <c r="C35" s="264">
        <f>NPV(C37,C33:G33)+B33</f>
        <v>4375428004.1881533</v>
      </c>
      <c r="D35" s="3" t="s">
        <v>385</v>
      </c>
    </row>
    <row r="36" spans="2:7" ht="15.75" thickBot="1" x14ac:dyDescent="0.3">
      <c r="B36" s="267" t="s">
        <v>386</v>
      </c>
      <c r="C36" s="328">
        <f>IRR(B33:G33)</f>
        <v>2.0507638970369859</v>
      </c>
      <c r="D36" s="265" t="s">
        <v>387</v>
      </c>
    </row>
    <row r="37" spans="2:7" ht="15.75" thickBot="1" x14ac:dyDescent="0.3">
      <c r="B37" s="268" t="s">
        <v>388</v>
      </c>
      <c r="C37" s="46">
        <v>0.12</v>
      </c>
    </row>
  </sheetData>
  <mergeCells count="1">
    <mergeCell ref="A1:C1"/>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80" zoomScaleNormal="80" zoomScalePageLayoutView="125" workbookViewId="0">
      <selection activeCell="I1" sqref="I1"/>
    </sheetView>
  </sheetViews>
  <sheetFormatPr baseColWidth="10" defaultColWidth="10.85546875" defaultRowHeight="15" x14ac:dyDescent="0.25"/>
  <cols>
    <col min="1" max="1" width="64.85546875" style="1" bestFit="1" customWidth="1"/>
    <col min="2" max="2" width="13" style="1" bestFit="1" customWidth="1"/>
    <col min="3" max="3" width="16.5703125" style="1" bestFit="1" customWidth="1"/>
    <col min="4" max="7" width="15.42578125" style="1" bestFit="1" customWidth="1"/>
    <col min="8" max="8" width="10.85546875" style="1"/>
    <col min="9" max="9" width="14.42578125" style="1" bestFit="1" customWidth="1"/>
    <col min="10" max="16384" width="10.85546875" style="1"/>
  </cols>
  <sheetData>
    <row r="1" spans="1:10" ht="16.5" thickTop="1" thickBot="1" x14ac:dyDescent="0.3">
      <c r="A1" s="533" t="s">
        <v>632</v>
      </c>
      <c r="B1" s="534"/>
      <c r="C1" s="534"/>
      <c r="D1" s="534"/>
      <c r="E1" s="534"/>
      <c r="F1" s="534"/>
      <c r="G1" s="535"/>
      <c r="H1" s="350"/>
      <c r="I1" s="350"/>
      <c r="J1" s="350"/>
    </row>
    <row r="2" spans="1:10" ht="15.75" thickTop="1" x14ac:dyDescent="0.25">
      <c r="A2" s="539"/>
      <c r="B2" s="539"/>
      <c r="C2" s="539"/>
      <c r="D2" s="539"/>
    </row>
    <row r="3" spans="1:10" x14ac:dyDescent="0.25">
      <c r="C3" s="351" t="s">
        <v>360</v>
      </c>
      <c r="D3" s="351" t="s">
        <v>361</v>
      </c>
      <c r="E3" s="351" t="s">
        <v>362</v>
      </c>
      <c r="F3" s="351" t="s">
        <v>363</v>
      </c>
      <c r="G3" s="351" t="s">
        <v>364</v>
      </c>
    </row>
    <row r="4" spans="1:10" x14ac:dyDescent="0.25">
      <c r="A4" s="352" t="s">
        <v>490</v>
      </c>
    </row>
    <row r="5" spans="1:10" x14ac:dyDescent="0.25">
      <c r="A5" s="538" t="s">
        <v>483</v>
      </c>
      <c r="B5" s="538"/>
      <c r="C5" s="60"/>
      <c r="D5" s="60"/>
    </row>
    <row r="6" spans="1:10" x14ac:dyDescent="0.25">
      <c r="A6" s="1" t="s">
        <v>484</v>
      </c>
      <c r="B6" s="60"/>
      <c r="C6" s="239"/>
      <c r="D6" s="239"/>
      <c r="E6" s="4"/>
      <c r="F6" s="4"/>
      <c r="G6" s="4"/>
    </row>
    <row r="7" spans="1:10" x14ac:dyDescent="0.25">
      <c r="A7" s="1" t="s">
        <v>528</v>
      </c>
      <c r="B7" s="60"/>
      <c r="C7" s="239">
        <f>'Flujo Caja y Efectivo'!C29</f>
        <v>1756307020.8817101</v>
      </c>
      <c r="D7" s="239">
        <f>'Flujo Caja y Efectivo'!D29</f>
        <v>3083465587.8463573</v>
      </c>
      <c r="E7" s="239">
        <f>'Flujo Caja y Efectivo'!E29</f>
        <v>4497114375.9792767</v>
      </c>
      <c r="F7" s="239">
        <f>'Flujo Caja y Efectivo'!F29</f>
        <v>6001916183.1100817</v>
      </c>
      <c r="G7" s="239">
        <f>'Flujo Caja y Efectivo'!G29</f>
        <v>7602829847.1992283</v>
      </c>
    </row>
    <row r="8" spans="1:10" x14ac:dyDescent="0.25">
      <c r="A8" s="59" t="s">
        <v>488</v>
      </c>
      <c r="B8" s="60"/>
      <c r="C8" s="353">
        <f>C7</f>
        <v>1756307020.8817101</v>
      </c>
      <c r="D8" s="353">
        <f>D7</f>
        <v>3083465587.8463573</v>
      </c>
      <c r="E8" s="353">
        <f>E7</f>
        <v>4497114375.9792767</v>
      </c>
      <c r="F8" s="353">
        <f>F7</f>
        <v>6001916183.1100817</v>
      </c>
      <c r="G8" s="353">
        <f>G7</f>
        <v>7602829847.1992283</v>
      </c>
    </row>
    <row r="9" spans="1:10" x14ac:dyDescent="0.25">
      <c r="A9" s="1" t="s">
        <v>529</v>
      </c>
      <c r="B9" s="60"/>
      <c r="C9" s="239"/>
      <c r="D9" s="239"/>
      <c r="E9" s="4"/>
      <c r="F9" s="4"/>
      <c r="G9" s="4"/>
    </row>
    <row r="10" spans="1:10" x14ac:dyDescent="0.25">
      <c r="A10" s="1" t="s">
        <v>635</v>
      </c>
      <c r="B10" s="60"/>
      <c r="C10" s="360">
        <v>0</v>
      </c>
      <c r="D10" s="239">
        <f>'Flujo Caja y Efectivo'!D10</f>
        <v>949018933.46774197</v>
      </c>
      <c r="E10" s="239">
        <f>'Flujo Caja y Efectivo'!E10</f>
        <v>999252824.69758081</v>
      </c>
      <c r="F10" s="239">
        <f>'Flujo Caja y Efectivo'!F10</f>
        <v>1052172737.6915324</v>
      </c>
      <c r="G10" s="239">
        <f>'Flujo Caja y Efectivo'!G10</f>
        <v>1107886509.923135</v>
      </c>
    </row>
    <row r="11" spans="1:10" x14ac:dyDescent="0.25">
      <c r="A11" s="59" t="s">
        <v>508</v>
      </c>
      <c r="B11" s="60"/>
      <c r="C11" s="239">
        <f>C10</f>
        <v>0</v>
      </c>
      <c r="D11" s="239">
        <f>D10</f>
        <v>949018933.46774197</v>
      </c>
      <c r="E11" s="239">
        <f t="shared" ref="E11:G11" si="0">E10</f>
        <v>999252824.69758081</v>
      </c>
      <c r="F11" s="239">
        <f t="shared" si="0"/>
        <v>1052172737.6915324</v>
      </c>
      <c r="G11" s="239">
        <f t="shared" si="0"/>
        <v>1107886509.923135</v>
      </c>
    </row>
    <row r="12" spans="1:10" x14ac:dyDescent="0.25">
      <c r="A12" s="59" t="s">
        <v>509</v>
      </c>
      <c r="B12" s="60"/>
      <c r="C12" s="353">
        <f>C8+C11</f>
        <v>1756307020.8817101</v>
      </c>
      <c r="D12" s="353">
        <f>D8+D11</f>
        <v>4032484521.3140993</v>
      </c>
      <c r="E12" s="353">
        <f>E8+E11</f>
        <v>5496367200.676857</v>
      </c>
      <c r="F12" s="353">
        <f>F8+F11</f>
        <v>7054088920.8016138</v>
      </c>
      <c r="G12" s="353">
        <f>G8+G11</f>
        <v>8710716357.122364</v>
      </c>
      <c r="I12" s="61"/>
    </row>
    <row r="13" spans="1:10" x14ac:dyDescent="0.25">
      <c r="A13" s="59"/>
      <c r="B13" s="60"/>
      <c r="C13" s="239"/>
      <c r="D13" s="239"/>
      <c r="E13" s="4"/>
      <c r="F13" s="4"/>
      <c r="G13" s="4"/>
    </row>
    <row r="14" spans="1:10" x14ac:dyDescent="0.25">
      <c r="A14" s="59" t="s">
        <v>510</v>
      </c>
      <c r="B14" s="60"/>
      <c r="C14" s="239"/>
      <c r="D14" s="239"/>
      <c r="E14" s="4"/>
      <c r="F14" s="4"/>
      <c r="G14" s="4"/>
    </row>
    <row r="15" spans="1:10" x14ac:dyDescent="0.25">
      <c r="A15" s="59" t="s">
        <v>511</v>
      </c>
      <c r="B15" s="60"/>
      <c r="C15" s="239"/>
      <c r="D15" s="239"/>
      <c r="E15" s="4"/>
      <c r="F15" s="4"/>
      <c r="G15" s="4"/>
    </row>
    <row r="16" spans="1:10" x14ac:dyDescent="0.25">
      <c r="A16" s="1" t="s">
        <v>652</v>
      </c>
      <c r="B16" s="60"/>
      <c r="C16" s="239">
        <f>Supuestos!C161</f>
        <v>2839400</v>
      </c>
      <c r="D16" s="239">
        <f>C16</f>
        <v>2839400</v>
      </c>
      <c r="E16" s="239">
        <f t="shared" ref="E16:G16" si="1">D16</f>
        <v>2839400</v>
      </c>
      <c r="F16" s="239">
        <f t="shared" si="1"/>
        <v>2839400</v>
      </c>
      <c r="G16" s="239">
        <f t="shared" si="1"/>
        <v>2839400</v>
      </c>
      <c r="I16" s="61"/>
    </row>
    <row r="17" spans="1:9" x14ac:dyDescent="0.25">
      <c r="A17" s="1" t="s">
        <v>633</v>
      </c>
      <c r="B17" s="60"/>
      <c r="C17" s="239">
        <f>Supuestos!C160</f>
        <v>12920000</v>
      </c>
      <c r="D17" s="239">
        <f>C17</f>
        <v>12920000</v>
      </c>
      <c r="E17" s="239">
        <f>D17</f>
        <v>12920000</v>
      </c>
      <c r="F17" s="239">
        <f>E17</f>
        <v>12920000</v>
      </c>
      <c r="G17" s="239">
        <f>F17</f>
        <v>12920000</v>
      </c>
      <c r="I17" s="61"/>
    </row>
    <row r="18" spans="1:9" x14ac:dyDescent="0.25">
      <c r="A18" s="1" t="s">
        <v>634</v>
      </c>
      <c r="B18" s="60"/>
      <c r="C18" s="239">
        <f>Supuestos!C159</f>
        <v>1995300</v>
      </c>
      <c r="D18" s="239">
        <f>C18</f>
        <v>1995300</v>
      </c>
      <c r="E18" s="239">
        <f t="shared" ref="E18:G18" si="2">D18</f>
        <v>1995300</v>
      </c>
      <c r="F18" s="239">
        <f t="shared" si="2"/>
        <v>1995300</v>
      </c>
      <c r="G18" s="239">
        <f t="shared" si="2"/>
        <v>1995300</v>
      </c>
      <c r="I18" s="61"/>
    </row>
    <row r="19" spans="1:9" x14ac:dyDescent="0.25">
      <c r="A19" s="1" t="s">
        <v>530</v>
      </c>
      <c r="B19" s="60"/>
      <c r="C19" s="354">
        <f>-Supuestos!F162</f>
        <v>-3550940</v>
      </c>
      <c r="D19" s="354">
        <f>-Supuestos!G162</f>
        <v>-7101880</v>
      </c>
      <c r="E19" s="354">
        <f>-Supuestos!H162</f>
        <v>-10652820</v>
      </c>
      <c r="F19" s="354">
        <f>-Supuestos!I162</f>
        <v>-14203760</v>
      </c>
      <c r="G19" s="354">
        <f>-Supuestos!J162</f>
        <v>-17754700</v>
      </c>
      <c r="I19" s="61"/>
    </row>
    <row r="20" spans="1:9" x14ac:dyDescent="0.25">
      <c r="A20" s="59" t="s">
        <v>512</v>
      </c>
      <c r="B20" s="60"/>
      <c r="C20" s="353">
        <f>SUM(C16:C19)</f>
        <v>14203760</v>
      </c>
      <c r="D20" s="353">
        <f>SUM(D16:D19)</f>
        <v>10652820</v>
      </c>
      <c r="E20" s="353">
        <f>SUM(E16:E19)</f>
        <v>7101880</v>
      </c>
      <c r="F20" s="353">
        <f>SUM(F16:F19)</f>
        <v>3550940</v>
      </c>
      <c r="G20" s="353">
        <f>SUM(G16:G19)</f>
        <v>0</v>
      </c>
      <c r="I20" s="61"/>
    </row>
    <row r="21" spans="1:9" x14ac:dyDescent="0.25">
      <c r="A21" s="59" t="s">
        <v>631</v>
      </c>
      <c r="B21" s="60"/>
      <c r="C21" s="239"/>
      <c r="D21" s="239"/>
      <c r="E21" s="4"/>
      <c r="F21" s="4"/>
      <c r="G21" s="4"/>
    </row>
    <row r="22" spans="1:9" x14ac:dyDescent="0.25">
      <c r="B22" s="60"/>
      <c r="C22" s="239"/>
      <c r="D22" s="239"/>
      <c r="E22" s="239"/>
      <c r="F22" s="239"/>
      <c r="G22" s="239"/>
    </row>
    <row r="23" spans="1:9" x14ac:dyDescent="0.25">
      <c r="A23" s="59" t="s">
        <v>630</v>
      </c>
      <c r="B23" s="60"/>
      <c r="C23" s="353">
        <f>C22</f>
        <v>0</v>
      </c>
      <c r="D23" s="353">
        <f>D22</f>
        <v>0</v>
      </c>
      <c r="E23" s="353">
        <f>E22</f>
        <v>0</v>
      </c>
      <c r="F23" s="353">
        <f>F22</f>
        <v>0</v>
      </c>
      <c r="G23" s="353">
        <f>G22</f>
        <v>0</v>
      </c>
    </row>
    <row r="24" spans="1:9" x14ac:dyDescent="0.25">
      <c r="A24" s="59" t="s">
        <v>519</v>
      </c>
      <c r="B24" s="60"/>
      <c r="C24" s="239">
        <f>C20+C23</f>
        <v>14203760</v>
      </c>
      <c r="D24" s="239">
        <f>D20+D23</f>
        <v>10652820</v>
      </c>
      <c r="E24" s="239">
        <f>E20+E23</f>
        <v>7101880</v>
      </c>
      <c r="F24" s="239">
        <f>F20+F23</f>
        <v>3550940</v>
      </c>
      <c r="G24" s="239">
        <f>G20+G23</f>
        <v>0</v>
      </c>
    </row>
    <row r="25" spans="1:9" x14ac:dyDescent="0.25">
      <c r="A25" s="59"/>
      <c r="B25" s="60"/>
      <c r="C25" s="239"/>
      <c r="D25" s="60"/>
    </row>
    <row r="26" spans="1:9" x14ac:dyDescent="0.25">
      <c r="A26" s="246" t="s">
        <v>489</v>
      </c>
      <c r="B26" s="374"/>
      <c r="C26" s="249">
        <f>C12+C24</f>
        <v>1770510780.8817101</v>
      </c>
      <c r="D26" s="355">
        <f>D12+D24</f>
        <v>4043137341.3140993</v>
      </c>
      <c r="E26" s="355">
        <f>E12+E24</f>
        <v>5503469080.676857</v>
      </c>
      <c r="F26" s="355">
        <f>F12+F24</f>
        <v>7057639860.8016138</v>
      </c>
      <c r="G26" s="355">
        <f>G12+G24</f>
        <v>8710716357.122364</v>
      </c>
    </row>
    <row r="27" spans="1:9" x14ac:dyDescent="0.25">
      <c r="A27" s="59"/>
      <c r="B27" s="60"/>
      <c r="C27" s="60"/>
      <c r="D27" s="60"/>
    </row>
    <row r="28" spans="1:9" x14ac:dyDescent="0.25">
      <c r="A28" s="352" t="s">
        <v>491</v>
      </c>
      <c r="B28" s="60"/>
      <c r="C28" s="60"/>
      <c r="D28" s="60"/>
    </row>
    <row r="29" spans="1:9" x14ac:dyDescent="0.25">
      <c r="A29" s="59" t="s">
        <v>513</v>
      </c>
      <c r="B29" s="60"/>
      <c r="C29" s="239"/>
      <c r="D29" s="239"/>
      <c r="E29" s="4"/>
      <c r="F29" s="4"/>
      <c r="G29" s="4"/>
      <c r="I29" s="61"/>
    </row>
    <row r="30" spans="1:9" x14ac:dyDescent="0.25">
      <c r="A30" s="1" t="s">
        <v>527</v>
      </c>
      <c r="B30" s="60"/>
      <c r="C30" s="18">
        <f>'Estado de Resultados'!C30</f>
        <v>877694831.2111491</v>
      </c>
      <c r="D30" s="18">
        <f>'Estado de Resultados'!D30</f>
        <v>929936583.30348098</v>
      </c>
      <c r="E30" s="18">
        <f>'Estado de Resultados'!E30</f>
        <v>985035781.37161851</v>
      </c>
      <c r="F30" s="18">
        <f>'Estado de Resultados'!F30</f>
        <v>1043082899.7573113</v>
      </c>
      <c r="G30" s="18">
        <f>'Estado de Resultados'!G30</f>
        <v>1104239972.9716442</v>
      </c>
    </row>
    <row r="31" spans="1:9" x14ac:dyDescent="0.25">
      <c r="A31" s="59" t="s">
        <v>514</v>
      </c>
      <c r="B31" s="60"/>
      <c r="C31" s="353">
        <f>C30</f>
        <v>877694831.2111491</v>
      </c>
      <c r="D31" s="353">
        <f>D30</f>
        <v>929936583.30348098</v>
      </c>
      <c r="E31" s="353">
        <f>E30</f>
        <v>985035781.37161851</v>
      </c>
      <c r="F31" s="353">
        <f>F30</f>
        <v>1043082899.7573113</v>
      </c>
      <c r="G31" s="353">
        <f>G30</f>
        <v>1104239972.9716442</v>
      </c>
    </row>
    <row r="32" spans="1:9" x14ac:dyDescent="0.25">
      <c r="A32" s="59"/>
      <c r="B32" s="60"/>
      <c r="C32" s="239"/>
      <c r="D32" s="239"/>
      <c r="E32" s="4"/>
      <c r="F32" s="4"/>
      <c r="G32" s="4"/>
    </row>
    <row r="33" spans="1:7" x14ac:dyDescent="0.25">
      <c r="A33" s="59" t="s">
        <v>515</v>
      </c>
      <c r="B33" s="60"/>
      <c r="C33" s="239"/>
      <c r="D33" s="239"/>
      <c r="E33" s="4"/>
      <c r="F33" s="4"/>
      <c r="G33" s="4"/>
    </row>
    <row r="34" spans="1:7" x14ac:dyDescent="0.25">
      <c r="A34" s="1" t="s">
        <v>636</v>
      </c>
      <c r="B34" s="60">
        <f>Supuestos!C117</f>
        <v>300000000</v>
      </c>
      <c r="C34" s="239">
        <f>Supuestos!F122</f>
        <v>240000000</v>
      </c>
      <c r="D34" s="239">
        <f>Supuestos!F123</f>
        <v>180000000</v>
      </c>
      <c r="E34" s="239">
        <f>Supuestos!F124</f>
        <v>120000000</v>
      </c>
      <c r="F34" s="239">
        <f>Supuestos!F125</f>
        <v>60000000</v>
      </c>
      <c r="G34" s="239">
        <f>Supuestos!F126</f>
        <v>0</v>
      </c>
    </row>
    <row r="35" spans="1:7" x14ac:dyDescent="0.25">
      <c r="A35" s="59" t="s">
        <v>516</v>
      </c>
      <c r="B35" s="60"/>
      <c r="C35" s="353">
        <f>C34</f>
        <v>240000000</v>
      </c>
      <c r="D35" s="353">
        <f>D34</f>
        <v>180000000</v>
      </c>
      <c r="E35" s="353">
        <f>E34</f>
        <v>120000000</v>
      </c>
      <c r="F35" s="353">
        <f>F34</f>
        <v>60000000</v>
      </c>
      <c r="G35" s="353">
        <f>G34</f>
        <v>0</v>
      </c>
    </row>
    <row r="36" spans="1:7" x14ac:dyDescent="0.25">
      <c r="A36" s="59" t="s">
        <v>494</v>
      </c>
      <c r="B36" s="60"/>
      <c r="C36" s="353">
        <f>C31+C35</f>
        <v>1117694831.2111492</v>
      </c>
      <c r="D36" s="353">
        <f>D31+D35</f>
        <v>1109936583.3034811</v>
      </c>
      <c r="E36" s="353">
        <f>E31+E35</f>
        <v>1105035781.3716185</v>
      </c>
      <c r="F36" s="353">
        <f>F31+F35</f>
        <v>1103082899.7573113</v>
      </c>
      <c r="G36" s="353">
        <f>G31+G35</f>
        <v>1104239972.9716442</v>
      </c>
    </row>
    <row r="37" spans="1:7" x14ac:dyDescent="0.25">
      <c r="B37" s="60"/>
      <c r="C37" s="239"/>
      <c r="D37" s="239"/>
      <c r="E37" s="4"/>
      <c r="F37" s="4"/>
      <c r="G37" s="4"/>
    </row>
    <row r="38" spans="1:7" x14ac:dyDescent="0.25">
      <c r="A38" s="352" t="s">
        <v>574</v>
      </c>
      <c r="B38" s="60"/>
      <c r="C38" s="239"/>
      <c r="D38" s="239"/>
      <c r="E38" s="4"/>
      <c r="F38" s="4"/>
      <c r="G38" s="4"/>
    </row>
    <row r="39" spans="1:7" x14ac:dyDescent="0.25">
      <c r="A39" s="59" t="s">
        <v>486</v>
      </c>
      <c r="B39" s="60"/>
      <c r="C39" s="239"/>
      <c r="D39" s="239"/>
      <c r="E39" s="4"/>
      <c r="F39" s="4"/>
      <c r="G39" s="4"/>
    </row>
    <row r="40" spans="1:7" x14ac:dyDescent="0.25">
      <c r="A40" s="1" t="s">
        <v>637</v>
      </c>
      <c r="B40" s="60">
        <v>300000000</v>
      </c>
      <c r="C40" s="239">
        <f>B40</f>
        <v>300000000</v>
      </c>
      <c r="D40" s="239">
        <f>B40</f>
        <v>300000000</v>
      </c>
      <c r="E40" s="239">
        <f>B40</f>
        <v>300000000</v>
      </c>
      <c r="F40" s="239">
        <f>B40</f>
        <v>300000000</v>
      </c>
      <c r="G40" s="239">
        <f>B40</f>
        <v>300000000</v>
      </c>
    </row>
    <row r="41" spans="1:7" x14ac:dyDescent="0.25">
      <c r="A41" s="59" t="s">
        <v>495</v>
      </c>
      <c r="B41" s="60"/>
      <c r="C41" s="353">
        <f>C40</f>
        <v>300000000</v>
      </c>
      <c r="D41" s="353">
        <f>D40</f>
        <v>300000000</v>
      </c>
      <c r="E41" s="353">
        <f>E40</f>
        <v>300000000</v>
      </c>
      <c r="F41" s="353">
        <f>F40</f>
        <v>300000000</v>
      </c>
      <c r="G41" s="353">
        <f>G40</f>
        <v>300000000</v>
      </c>
    </row>
    <row r="42" spans="1:7" x14ac:dyDescent="0.25">
      <c r="A42" s="59" t="s">
        <v>648</v>
      </c>
      <c r="B42" s="60"/>
      <c r="C42" s="353"/>
      <c r="D42" s="353"/>
      <c r="E42" s="353"/>
      <c r="F42" s="353"/>
      <c r="G42" s="353"/>
    </row>
    <row r="43" spans="1:7" x14ac:dyDescent="0.25">
      <c r="A43" s="1" t="s">
        <v>649</v>
      </c>
      <c r="C43" s="239">
        <v>-1429170525.8187418</v>
      </c>
      <c r="D43" s="239">
        <v>-1036838780.5493879</v>
      </c>
      <c r="E43" s="239">
        <v>-1571527371.1304779</v>
      </c>
      <c r="F43" s="239">
        <v>-2133178081.6259546</v>
      </c>
      <c r="G43" s="239">
        <v>-2723200421.8256035</v>
      </c>
    </row>
    <row r="44" spans="1:7" x14ac:dyDescent="0.25">
      <c r="A44" s="59" t="s">
        <v>650</v>
      </c>
      <c r="C44" s="353">
        <f>C43</f>
        <v>-1429170525.8187418</v>
      </c>
      <c r="D44" s="353">
        <f t="shared" ref="D44:G44" si="3">D43</f>
        <v>-1036838780.5493879</v>
      </c>
      <c r="E44" s="353">
        <f t="shared" si="3"/>
        <v>-1571527371.1304779</v>
      </c>
      <c r="F44" s="353">
        <f t="shared" si="3"/>
        <v>-2133178081.6259546</v>
      </c>
      <c r="G44" s="353">
        <f t="shared" si="3"/>
        <v>-2723200421.8256035</v>
      </c>
    </row>
    <row r="45" spans="1:7" x14ac:dyDescent="0.25">
      <c r="A45" s="59" t="s">
        <v>520</v>
      </c>
      <c r="B45" s="60"/>
      <c r="C45" s="239"/>
      <c r="D45" s="239"/>
      <c r="E45" s="4"/>
      <c r="F45" s="4"/>
      <c r="G45" s="4"/>
    </row>
    <row r="46" spans="1:7" x14ac:dyDescent="0.25">
      <c r="A46" s="1" t="s">
        <v>525</v>
      </c>
      <c r="B46" s="60"/>
      <c r="C46" s="239">
        <v>0</v>
      </c>
      <c r="D46" s="239">
        <f>'Estado de Resultados'!C31</f>
        <v>1781986475.4893026</v>
      </c>
      <c r="E46" s="239">
        <f>'Estado de Resultados'!D31</f>
        <v>1888053063.0707035</v>
      </c>
      <c r="F46" s="239">
        <f>'Estado de Resultados'!E31</f>
        <v>1999921131.8757102</v>
      </c>
      <c r="G46" s="239">
        <f>'Estado de Resultados'!F31</f>
        <v>2117774372.2345409</v>
      </c>
    </row>
    <row r="47" spans="1:7" x14ac:dyDescent="0.25">
      <c r="A47" s="59" t="s">
        <v>521</v>
      </c>
      <c r="B47" s="60"/>
      <c r="C47" s="353">
        <f>C46</f>
        <v>0</v>
      </c>
      <c r="D47" s="353">
        <f>D46</f>
        <v>1781986475.4893026</v>
      </c>
      <c r="E47" s="353">
        <f>D47+E46</f>
        <v>3670039538.5600061</v>
      </c>
      <c r="F47" s="353">
        <f>E47+F46</f>
        <v>5669960670.4357166</v>
      </c>
      <c r="G47" s="353">
        <f>F47+G46</f>
        <v>7787735042.6702576</v>
      </c>
    </row>
    <row r="48" spans="1:7" x14ac:dyDescent="0.25">
      <c r="A48" s="59" t="s">
        <v>517</v>
      </c>
      <c r="B48" s="60"/>
      <c r="C48" s="239"/>
      <c r="D48" s="239"/>
      <c r="E48" s="4"/>
      <c r="F48" s="4"/>
      <c r="G48" s="4"/>
    </row>
    <row r="49" spans="1:9" x14ac:dyDescent="0.25">
      <c r="A49" s="1" t="s">
        <v>526</v>
      </c>
      <c r="B49" s="60"/>
      <c r="C49" s="239">
        <f>'Estado de Resultados'!C31</f>
        <v>1781986475.4893026</v>
      </c>
      <c r="D49" s="239">
        <f>'Estado de Resultados'!D31</f>
        <v>1888053063.0707035</v>
      </c>
      <c r="E49" s="239">
        <f>'Estado de Resultados'!E31</f>
        <v>1999921131.8757102</v>
      </c>
      <c r="F49" s="239">
        <f>'Estado de Resultados'!F31</f>
        <v>2117774372.2345409</v>
      </c>
      <c r="G49" s="239">
        <f>'Estado de Resultados'!G31</f>
        <v>2241941763.3060656</v>
      </c>
    </row>
    <row r="50" spans="1:9" x14ac:dyDescent="0.25">
      <c r="A50" s="59" t="s">
        <v>518</v>
      </c>
      <c r="B50" s="60"/>
      <c r="C50" s="353">
        <f>C49</f>
        <v>1781986475.4893026</v>
      </c>
      <c r="D50" s="353">
        <f t="shared" ref="D50:G50" si="4">D49</f>
        <v>1888053063.0707035</v>
      </c>
      <c r="E50" s="353">
        <f t="shared" si="4"/>
        <v>1999921131.8757102</v>
      </c>
      <c r="F50" s="353">
        <f t="shared" si="4"/>
        <v>2117774372.2345409</v>
      </c>
      <c r="G50" s="353">
        <f t="shared" si="4"/>
        <v>2241941763.3060656</v>
      </c>
    </row>
    <row r="51" spans="1:9" x14ac:dyDescent="0.25">
      <c r="A51" s="352" t="s">
        <v>496</v>
      </c>
      <c r="B51" s="60"/>
      <c r="C51" s="353">
        <f>C41+C44+C47+C50</f>
        <v>652815949.67056084</v>
      </c>
      <c r="D51" s="353">
        <f t="shared" ref="D51:G51" si="5">D41+D44+D47+D50</f>
        <v>2933200758.0106182</v>
      </c>
      <c r="E51" s="353">
        <f t="shared" si="5"/>
        <v>4398433299.3052387</v>
      </c>
      <c r="F51" s="353">
        <f t="shared" si="5"/>
        <v>5954556961.0443029</v>
      </c>
      <c r="G51" s="353">
        <f t="shared" si="5"/>
        <v>7606476384.1507196</v>
      </c>
      <c r="I51" s="61"/>
    </row>
    <row r="52" spans="1:9" x14ac:dyDescent="0.25">
      <c r="B52" s="60"/>
      <c r="C52" s="239"/>
      <c r="D52" s="60"/>
      <c r="I52" s="61"/>
    </row>
    <row r="53" spans="1:9" x14ac:dyDescent="0.25">
      <c r="A53" s="246" t="s">
        <v>497</v>
      </c>
      <c r="B53" s="374"/>
      <c r="C53" s="249">
        <f>C51+C36</f>
        <v>1770510780.8817101</v>
      </c>
      <c r="D53" s="355">
        <f>D51+D36</f>
        <v>4043137341.3140993</v>
      </c>
      <c r="E53" s="355">
        <f>E51+E36</f>
        <v>5503469080.676857</v>
      </c>
      <c r="F53" s="355">
        <f>F51+F36</f>
        <v>7057639860.8016148</v>
      </c>
      <c r="G53" s="355">
        <f>G51+G36</f>
        <v>8710716357.122364</v>
      </c>
      <c r="I53" s="61"/>
    </row>
    <row r="55" spans="1:9" x14ac:dyDescent="0.25">
      <c r="A55" s="356" t="s">
        <v>531</v>
      </c>
      <c r="B55" s="357">
        <f t="shared" ref="B55:G55" si="6">B26-B53</f>
        <v>0</v>
      </c>
      <c r="C55" s="357">
        <f>C26-C53</f>
        <v>0</v>
      </c>
      <c r="D55" s="357">
        <f t="shared" si="6"/>
        <v>0</v>
      </c>
      <c r="E55" s="357">
        <f t="shared" si="6"/>
        <v>0</v>
      </c>
      <c r="F55" s="357">
        <f>F26-F53</f>
        <v>0</v>
      </c>
      <c r="G55" s="357">
        <f t="shared" si="6"/>
        <v>0</v>
      </c>
    </row>
    <row r="57" spans="1:9" x14ac:dyDescent="0.25">
      <c r="A57" s="60"/>
      <c r="B57" s="61"/>
      <c r="C57" s="61"/>
      <c r="D57" s="61"/>
      <c r="E57" s="61"/>
      <c r="F57" s="61"/>
      <c r="G57" s="61"/>
    </row>
    <row r="58" spans="1:9" x14ac:dyDescent="0.25">
      <c r="F58" s="358"/>
    </row>
    <row r="59" spans="1:9" x14ac:dyDescent="0.25">
      <c r="B59" s="359"/>
    </row>
    <row r="60" spans="1:9" x14ac:dyDescent="0.25">
      <c r="B60" s="60"/>
    </row>
    <row r="61" spans="1:9" x14ac:dyDescent="0.25">
      <c r="B61" s="61"/>
    </row>
  </sheetData>
  <mergeCells count="3">
    <mergeCell ref="A5:B5"/>
    <mergeCell ref="A2:D2"/>
    <mergeCell ref="A1:G1"/>
  </mergeCells>
  <pageMargins left="0.7" right="0.7" top="0.75" bottom="0.75" header="0.3" footer="0.3"/>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70" zoomScaleNormal="70" zoomScalePageLayoutView="125" workbookViewId="0">
      <selection activeCell="G1" sqref="G1"/>
    </sheetView>
  </sheetViews>
  <sheetFormatPr baseColWidth="10" defaultRowHeight="15" x14ac:dyDescent="0.25"/>
  <cols>
    <col min="1" max="1" width="38.7109375" style="1" customWidth="1"/>
    <col min="2" max="3" width="17.140625" style="1" bestFit="1" customWidth="1"/>
    <col min="4" max="4" width="17.42578125" style="1" bestFit="1" customWidth="1"/>
    <col min="5" max="5" width="16.7109375" style="1" bestFit="1" customWidth="1"/>
    <col min="6" max="6" width="17.42578125" style="1" bestFit="1" customWidth="1"/>
    <col min="7" max="7" width="89.7109375" style="1" customWidth="1"/>
    <col min="8" max="8" width="25.7109375" style="1" customWidth="1"/>
    <col min="9" max="16384" width="11.42578125" style="1"/>
  </cols>
  <sheetData>
    <row r="1" spans="1:8" ht="16.5" thickTop="1" thickBot="1" x14ac:dyDescent="0.3">
      <c r="A1" s="533" t="s">
        <v>608</v>
      </c>
      <c r="B1" s="534"/>
      <c r="C1" s="534"/>
      <c r="D1" s="534"/>
      <c r="E1" s="534"/>
      <c r="F1" s="535"/>
      <c r="G1" s="300"/>
    </row>
    <row r="2" spans="1:8" ht="16.5" thickTop="1" thickBot="1" x14ac:dyDescent="0.3"/>
    <row r="3" spans="1:8" ht="15.75" thickBot="1" x14ac:dyDescent="0.3">
      <c r="A3" s="338" t="s">
        <v>609</v>
      </c>
      <c r="B3" s="339" t="s">
        <v>360</v>
      </c>
      <c r="C3" s="339" t="s">
        <v>361</v>
      </c>
      <c r="D3" s="339" t="s">
        <v>362</v>
      </c>
      <c r="E3" s="339" t="s">
        <v>363</v>
      </c>
      <c r="F3" s="339" t="s">
        <v>364</v>
      </c>
      <c r="G3" s="346" t="s">
        <v>573</v>
      </c>
    </row>
    <row r="4" spans="1:8" ht="15.75" thickBot="1" x14ac:dyDescent="0.3">
      <c r="A4" s="545" t="s">
        <v>621</v>
      </c>
      <c r="B4" s="546"/>
      <c r="C4" s="546"/>
      <c r="D4" s="546"/>
      <c r="E4" s="546"/>
      <c r="F4" s="546"/>
      <c r="G4" s="547"/>
    </row>
    <row r="5" spans="1:8" ht="60" customHeight="1" x14ac:dyDescent="0.25">
      <c r="A5" s="361" t="s">
        <v>623</v>
      </c>
      <c r="B5" s="337">
        <f>'Balance General'!C12-'Balance General'!C31</f>
        <v>878612189.67056096</v>
      </c>
      <c r="C5" s="337">
        <f>'Balance General'!D12-'Balance General'!D31</f>
        <v>3102547938.0106182</v>
      </c>
      <c r="D5" s="337">
        <f>'Balance General'!E12-'Balance General'!E31</f>
        <v>4511331419.3052387</v>
      </c>
      <c r="E5" s="337">
        <f>'Balance General'!F12-'Balance General'!F31</f>
        <v>6011006021.044302</v>
      </c>
      <c r="F5" s="337">
        <f>'Balance General'!G12-'Balance General'!G31</f>
        <v>7606476384.1507196</v>
      </c>
      <c r="G5" s="342" t="s">
        <v>679</v>
      </c>
    </row>
    <row r="6" spans="1:8" ht="45" customHeight="1" x14ac:dyDescent="0.25">
      <c r="A6" s="362" t="s">
        <v>653</v>
      </c>
      <c r="B6" s="334">
        <f>'Balance General'!C10+0-0</f>
        <v>0</v>
      </c>
      <c r="C6" s="334">
        <f>'Balance General'!D10+0-0</f>
        <v>949018933.46774197</v>
      </c>
      <c r="D6" s="334">
        <f>'Balance General'!E10+0-0</f>
        <v>999252824.69758081</v>
      </c>
      <c r="E6" s="334">
        <f>'Balance General'!F10+0-0</f>
        <v>1052172737.6915324</v>
      </c>
      <c r="F6" s="334">
        <f>'Balance General'!G10+0-0</f>
        <v>1107886509.923135</v>
      </c>
      <c r="G6" s="329" t="s">
        <v>680</v>
      </c>
    </row>
    <row r="7" spans="1:8" ht="75" customHeight="1" x14ac:dyDescent="0.25">
      <c r="A7" s="362" t="s">
        <v>616</v>
      </c>
      <c r="B7" s="331">
        <f>'Balance General'!C12/'Balance General'!C31</f>
        <v>2.0010451906822171</v>
      </c>
      <c r="C7" s="331">
        <f>'Balance General'!D12/'Balance General'!D31</f>
        <v>4.3363005539466064</v>
      </c>
      <c r="D7" s="331">
        <f>'Balance General'!E12/'Balance General'!E31</f>
        <v>5.5798655283602088</v>
      </c>
      <c r="E7" s="331">
        <f>'Balance General'!F12/'Balance General'!F31</f>
        <v>6.7627308648649613</v>
      </c>
      <c r="F7" s="331">
        <f>'Balance General'!G12/'Balance General'!G31</f>
        <v>7.8884269455313829</v>
      </c>
      <c r="G7" s="329" t="s">
        <v>681</v>
      </c>
    </row>
    <row r="8" spans="1:8" ht="45" customHeight="1" thickBot="1" x14ac:dyDescent="0.3">
      <c r="A8" s="362" t="s">
        <v>654</v>
      </c>
      <c r="B8" s="331">
        <f>('Balance General'!C12-(0))/'Balance General'!C31</f>
        <v>2.0010451906822171</v>
      </c>
      <c r="C8" s="331">
        <f>('Balance General'!D12-(0))/'Balance General'!D31</f>
        <v>4.3363005539466064</v>
      </c>
      <c r="D8" s="331">
        <f>('Balance General'!E12-(0))/'Balance General'!E31</f>
        <v>5.5798655283602088</v>
      </c>
      <c r="E8" s="331">
        <f>('Balance General'!F12-(0))/'Balance General'!F31</f>
        <v>6.7627308648649613</v>
      </c>
      <c r="F8" s="331">
        <f>('Balance General'!G12-(0))/'Balance General'!G31</f>
        <v>7.8884269455313829</v>
      </c>
      <c r="G8" s="329" t="s">
        <v>682</v>
      </c>
    </row>
    <row r="9" spans="1:8" ht="15.75" thickBot="1" x14ac:dyDescent="0.3">
      <c r="A9" s="540" t="s">
        <v>627</v>
      </c>
      <c r="B9" s="541"/>
      <c r="C9" s="541"/>
      <c r="D9" s="541"/>
      <c r="E9" s="541"/>
      <c r="F9" s="541"/>
      <c r="G9" s="542"/>
    </row>
    <row r="10" spans="1:8" ht="60" customHeight="1" x14ac:dyDescent="0.25">
      <c r="A10" s="363" t="s">
        <v>617</v>
      </c>
      <c r="B10" s="345">
        <v>0</v>
      </c>
      <c r="C10" s="343">
        <f>'Estado de Resultados'!C5/AVERAGE('Balance General'!C10,'Balance General'!D10)</f>
        <v>12</v>
      </c>
      <c r="D10" s="344">
        <f>'Estado de Resultados'!D5/AVERAGE('Balance General'!D10,'Balance General'!E10)</f>
        <v>6.15470292895015</v>
      </c>
      <c r="E10" s="343">
        <f>'Estado de Resultados'!E5/AVERAGE('Balance General'!E10,'Balance General'!F10)</f>
        <v>6.1547799168466639</v>
      </c>
      <c r="F10" s="344">
        <f>'Estado de Resultados'!F5/AVERAGE('Balance General'!F10,'Balance General'!G10)</f>
        <v>6.1547562335425576</v>
      </c>
      <c r="G10" s="342" t="s">
        <v>683</v>
      </c>
      <c r="H10" s="347"/>
    </row>
    <row r="11" spans="1:8" ht="30.75" customHeight="1" thickBot="1" x14ac:dyDescent="0.3">
      <c r="A11" s="364" t="s">
        <v>618</v>
      </c>
      <c r="B11" s="365">
        <v>0</v>
      </c>
      <c r="C11" s="366">
        <v>0</v>
      </c>
      <c r="D11" s="366">
        <v>0</v>
      </c>
      <c r="E11" s="366">
        <v>0</v>
      </c>
      <c r="F11" s="366">
        <v>0</v>
      </c>
      <c r="G11" s="367" t="s">
        <v>655</v>
      </c>
    </row>
    <row r="12" spans="1:8" ht="15.75" thickBot="1" x14ac:dyDescent="0.3">
      <c r="A12" s="540" t="s">
        <v>657</v>
      </c>
      <c r="B12" s="541"/>
      <c r="C12" s="541"/>
      <c r="D12" s="541"/>
      <c r="E12" s="541"/>
      <c r="F12" s="541"/>
      <c r="G12" s="542"/>
    </row>
    <row r="13" spans="1:8" ht="59.25" customHeight="1" x14ac:dyDescent="0.25">
      <c r="A13" s="361" t="s">
        <v>619</v>
      </c>
      <c r="B13" s="368">
        <v>0</v>
      </c>
      <c r="C13" s="369">
        <f>360/C10</f>
        <v>30</v>
      </c>
      <c r="D13" s="370">
        <f t="shared" ref="D13:F13" si="0">360/D10</f>
        <v>58.491856415465968</v>
      </c>
      <c r="E13" s="369">
        <f t="shared" si="0"/>
        <v>58.491124762173818</v>
      </c>
      <c r="F13" s="370">
        <f t="shared" si="0"/>
        <v>58.49134983414136</v>
      </c>
      <c r="G13" s="340" t="s">
        <v>684</v>
      </c>
    </row>
    <row r="14" spans="1:8" ht="30" customHeight="1" thickBot="1" x14ac:dyDescent="0.3">
      <c r="A14" s="362" t="s">
        <v>620</v>
      </c>
      <c r="B14" s="332">
        <v>0</v>
      </c>
      <c r="C14" s="332">
        <v>0</v>
      </c>
      <c r="D14" s="332">
        <v>0</v>
      </c>
      <c r="E14" s="332">
        <v>0</v>
      </c>
      <c r="F14" s="332">
        <v>0</v>
      </c>
      <c r="G14" s="329" t="s">
        <v>685</v>
      </c>
    </row>
    <row r="15" spans="1:8" ht="15" customHeight="1" thickBot="1" x14ac:dyDescent="0.3">
      <c r="A15" s="545" t="s">
        <v>624</v>
      </c>
      <c r="B15" s="546"/>
      <c r="C15" s="546"/>
      <c r="D15" s="546"/>
      <c r="E15" s="546"/>
      <c r="F15" s="546"/>
      <c r="G15" s="548"/>
    </row>
    <row r="16" spans="1:8" ht="30" customHeight="1" x14ac:dyDescent="0.25">
      <c r="A16" s="361" t="s">
        <v>625</v>
      </c>
      <c r="B16" s="336">
        <f>'Balance General'!C36/'Balance General'!C26</f>
        <v>0.63128383248507525</v>
      </c>
      <c r="C16" s="336">
        <f>'Balance General'!D36/'Balance General'!D26</f>
        <v>0.27452359136104187</v>
      </c>
      <c r="D16" s="336">
        <f>'Balance General'!E36/'Balance General'!E26</f>
        <v>0.20078895060053886</v>
      </c>
      <c r="E16" s="336">
        <f>'Balance General'!F36/'Balance General'!F26</f>
        <v>0.15629628622506989</v>
      </c>
      <c r="F16" s="336">
        <f>'Balance General'!G36/'Balance General'!G26</f>
        <v>0.12676798643188014</v>
      </c>
      <c r="G16" s="340" t="s">
        <v>686</v>
      </c>
    </row>
    <row r="17" spans="1:9" ht="45" customHeight="1" thickBot="1" x14ac:dyDescent="0.3">
      <c r="A17" s="364" t="s">
        <v>626</v>
      </c>
      <c r="B17" s="341">
        <f>'Balance General'!C34/300000000</f>
        <v>0.8</v>
      </c>
      <c r="C17" s="341">
        <f>'Balance General'!D34/300000000</f>
        <v>0.6</v>
      </c>
      <c r="D17" s="341">
        <f>'Balance General'!E34/300000000</f>
        <v>0.4</v>
      </c>
      <c r="E17" s="341">
        <f>'Balance General'!F34/300000000</f>
        <v>0.2</v>
      </c>
      <c r="F17" s="341">
        <f>'Balance General'!G34/300000000</f>
        <v>0</v>
      </c>
      <c r="G17" s="340" t="s">
        <v>687</v>
      </c>
    </row>
    <row r="18" spans="1:9" ht="15.75" thickBot="1" x14ac:dyDescent="0.3">
      <c r="A18" s="545" t="s">
        <v>622</v>
      </c>
      <c r="B18" s="546"/>
      <c r="C18" s="546"/>
      <c r="D18" s="546"/>
      <c r="E18" s="546"/>
      <c r="F18" s="546"/>
      <c r="G18" s="548"/>
    </row>
    <row r="19" spans="1:9" ht="30" customHeight="1" x14ac:dyDescent="0.25">
      <c r="A19" s="361" t="s">
        <v>539</v>
      </c>
      <c r="B19" s="335">
        <f>'Estado de Resultados'!C15/'Estado de Resultados'!C5</f>
        <v>0.55087156674689464</v>
      </c>
      <c r="C19" s="335">
        <f>'Estado de Resultados'!D15/'Estado de Resultados'!D5</f>
        <v>0.55212240086772657</v>
      </c>
      <c r="D19" s="335">
        <f>'Estado de Resultados'!E15/'Estado de Resultados'!E5</f>
        <v>0.55338122057288353</v>
      </c>
      <c r="E19" s="335">
        <f>'Estado de Resultados'!F15/'Estado de Resultados'!F5</f>
        <v>0.55463298394956828</v>
      </c>
      <c r="F19" s="335">
        <f>'Estado de Resultados'!G15/'Estado de Resultados'!G5</f>
        <v>0.55587775016345042</v>
      </c>
      <c r="G19" s="340" t="s">
        <v>688</v>
      </c>
    </row>
    <row r="20" spans="1:9" ht="45" customHeight="1" x14ac:dyDescent="0.25">
      <c r="A20" s="362" t="s">
        <v>537</v>
      </c>
      <c r="B20" s="311">
        <f>'Estado de Resultados'!C27/'Estado de Resultados'!C5</f>
        <v>0.4755228814396969</v>
      </c>
      <c r="C20" s="311">
        <f>'Estado de Resultados'!D27/'Estado de Resultados'!D5</f>
        <v>0.47642091100061984</v>
      </c>
      <c r="D20" s="311">
        <f>'Estado de Resultados'!E27/'Estado de Resultados'!E5</f>
        <v>0.47738627022078672</v>
      </c>
      <c r="E20" s="311">
        <f>'Estado de Resultados'!F27/'Estado de Resultados'!F5</f>
        <v>0.47839696628199518</v>
      </c>
      <c r="F20" s="311">
        <f>'Estado de Resultados'!G27/'Estado de Resultados'!G5</f>
        <v>0.47944894089064005</v>
      </c>
      <c r="G20" s="329" t="s">
        <v>656</v>
      </c>
      <c r="I20" s="349"/>
    </row>
    <row r="21" spans="1:9" ht="45" customHeight="1" x14ac:dyDescent="0.25">
      <c r="A21" s="362" t="s">
        <v>538</v>
      </c>
      <c r="B21" s="311">
        <f>'Estado de Resultados'!C31/'Estado de Resultados'!C5</f>
        <v>0.31295239266686242</v>
      </c>
      <c r="C21" s="311">
        <f>'Estado de Resultados'!D31/'Estado de Resultados'!D5</f>
        <v>0.31491080408706273</v>
      </c>
      <c r="D21" s="311">
        <f>'Estado de Resultados'!E31/'Estado de Resultados'!E5</f>
        <v>0.31679226870794658</v>
      </c>
      <c r="E21" s="311">
        <f>'Estado de Resultados'!F31/'Estado de Resultados'!F5</f>
        <v>0.31859075113832003</v>
      </c>
      <c r="F21" s="311">
        <f>'Estado de Resultados'!G31/'Estado de Resultados'!G5</f>
        <v>0.3203118344484111</v>
      </c>
      <c r="G21" s="329" t="s">
        <v>689</v>
      </c>
    </row>
    <row r="22" spans="1:9" ht="30" x14ac:dyDescent="0.25">
      <c r="A22" s="362" t="s">
        <v>541</v>
      </c>
      <c r="B22" s="309">
        <f>'Estado de Resultados'!C15/'Flujo Caja y Efectivo'!C8</f>
        <v>0.66104588009627363</v>
      </c>
      <c r="C22" s="309">
        <f>'Estado de Resultados'!D15/'Flujo Caja y Efectivo'!D8</f>
        <v>0.55678748684682011</v>
      </c>
      <c r="D22" s="309">
        <f>'Estado de Resultados'!E15/'Flujo Caja y Efectivo'!E8</f>
        <v>0.558059230316578</v>
      </c>
      <c r="E22" s="309">
        <f>'Estado de Resultados'!F15/'Flujo Caja y Efectivo'!F8</f>
        <v>0.55932087019169541</v>
      </c>
      <c r="F22" s="309">
        <f>'Estado de Resultados'!G15/'Flujo Caja y Efectivo'!G8</f>
        <v>0.56057545454077484</v>
      </c>
      <c r="G22" s="329" t="s">
        <v>690</v>
      </c>
    </row>
    <row r="23" spans="1:9" ht="30" customHeight="1" x14ac:dyDescent="0.25">
      <c r="A23" s="362" t="s">
        <v>535</v>
      </c>
      <c r="B23" s="333">
        <f>'Estado de Resultados'!C27/'Balance General'!C26</f>
        <v>1.5293221232756533</v>
      </c>
      <c r="C23" s="333">
        <f>'Estado de Resultados'!D27/'Balance General'!D26</f>
        <v>0.70647851043462251</v>
      </c>
      <c r="D23" s="333">
        <f>'Estado de Resultados'!E27/'Balance General'!E26</f>
        <v>0.54761040156087781</v>
      </c>
      <c r="E23" s="333">
        <f>'Estado de Resultados'!F27/'Balance General'!F26</f>
        <v>0.45058367027963625</v>
      </c>
      <c r="F23" s="333">
        <f>'Estado de Resultados'!G27/'Balance General'!G26</f>
        <v>0.38524750418877279</v>
      </c>
      <c r="G23" s="329" t="s">
        <v>572</v>
      </c>
    </row>
    <row r="24" spans="1:9" ht="45" customHeight="1" x14ac:dyDescent="0.25">
      <c r="A24" s="362" t="s">
        <v>540</v>
      </c>
      <c r="B24" s="333">
        <f>'Estado de Resultados'!C27/'Balance General'!C51</f>
        <v>4.1476947799251302</v>
      </c>
      <c r="C24" s="333">
        <f>'Estado de Resultados'!D27/'Balance General'!D51</f>
        <v>0.97381321021867961</v>
      </c>
      <c r="D24" s="333">
        <f>'Estado de Resultados'!E27/'Balance General'!E51</f>
        <v>0.68518872702318145</v>
      </c>
      <c r="E24" s="333">
        <f>'Estado de Resultados'!F27/'Balance General'!F51</f>
        <v>0.53405438772293445</v>
      </c>
      <c r="F24" s="333">
        <f>'Estado de Resultados'!G27/'Balance General'!G51</f>
        <v>0.44117427923262925</v>
      </c>
      <c r="G24" s="329" t="s">
        <v>691</v>
      </c>
    </row>
    <row r="25" spans="1:9" ht="15" customHeight="1" x14ac:dyDescent="0.25">
      <c r="A25" s="362" t="s">
        <v>570</v>
      </c>
      <c r="B25" s="543">
        <f>'Flujo Caja y Efectivo'!C35</f>
        <v>4375428004.1881533</v>
      </c>
      <c r="C25" s="543"/>
      <c r="D25" s="543"/>
      <c r="E25" s="543"/>
      <c r="F25" s="543"/>
      <c r="G25" s="329" t="s">
        <v>692</v>
      </c>
    </row>
    <row r="26" spans="1:9" ht="15" customHeight="1" x14ac:dyDescent="0.25">
      <c r="A26" s="362" t="s">
        <v>571</v>
      </c>
      <c r="B26" s="544">
        <f>'Flujo Caja y Efectivo'!C36</f>
        <v>2.0507638970369859</v>
      </c>
      <c r="C26" s="544"/>
      <c r="D26" s="544"/>
      <c r="E26" s="544"/>
      <c r="F26" s="544"/>
      <c r="G26" s="329" t="s">
        <v>693</v>
      </c>
    </row>
    <row r="27" spans="1:9" ht="45" customHeight="1" x14ac:dyDescent="0.25">
      <c r="A27" s="362" t="s">
        <v>536</v>
      </c>
      <c r="B27" s="310">
        <f>'Estado de Resultados'!C31+'Estado de Resultados'!C30+'Estado de Resultados'!C26</f>
        <v>2663232246.7004519</v>
      </c>
      <c r="C27" s="310">
        <f>'Estado de Resultados'!D31+'Estado de Resultados'!D30+'Estado de Resultados'!D26</f>
        <v>2825091526.3741846</v>
      </c>
      <c r="D27" s="310">
        <f>'Estado de Resultados'!E31+'Estado de Resultados'!E30+'Estado de Resultados'!E26</f>
        <v>2995609733.2473288</v>
      </c>
      <c r="E27" s="310">
        <f>'Estado de Resultados'!F31+'Estado de Resultados'!F30+'Estado de Resultados'!F26</f>
        <v>3175061031.9918523</v>
      </c>
      <c r="F27" s="310">
        <f>'Estado de Resultados'!G31+'Estado de Resultados'!G30+'Estado de Resultados'!G26</f>
        <v>3363936436.27771</v>
      </c>
      <c r="G27" s="329" t="s">
        <v>694</v>
      </c>
    </row>
  </sheetData>
  <mergeCells count="8">
    <mergeCell ref="A12:G12"/>
    <mergeCell ref="B25:F25"/>
    <mergeCell ref="B26:F26"/>
    <mergeCell ref="A4:G4"/>
    <mergeCell ref="A1:F1"/>
    <mergeCell ref="A18:G18"/>
    <mergeCell ref="A15:G15"/>
    <mergeCell ref="A9:G9"/>
  </mergeCell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Supuestos</vt:lpstr>
      <vt:lpstr>Mercado</vt:lpstr>
      <vt:lpstr>Plan de Ventas</vt:lpstr>
      <vt:lpstr>Nómina.</vt:lpstr>
      <vt:lpstr>Balance Inicial</vt:lpstr>
      <vt:lpstr>Estado de Resultados</vt:lpstr>
      <vt:lpstr>Flujo Caja y Efectivo</vt:lpstr>
      <vt:lpstr>Balance General</vt:lpstr>
      <vt:lpstr>Indicadores</vt:lpstr>
      <vt:lpstr>Conclusiones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ILEANA</dc:creator>
  <cp:lastModifiedBy>ILEANA</cp:lastModifiedBy>
  <dcterms:created xsi:type="dcterms:W3CDTF">2018-04-21T17:53:27Z</dcterms:created>
  <dcterms:modified xsi:type="dcterms:W3CDTF">2018-06-03T02:47:08Z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