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Tesis Brigi\Anexos\"/>
    </mc:Choice>
  </mc:AlternateContent>
  <xr:revisionPtr revIDLastSave="0" documentId="8_{F2C81D2E-7A55-4F57-831E-8DA18BAD6571}" xr6:coauthVersionLast="46" xr6:coauthVersionMax="46" xr10:uidLastSave="{00000000-0000-0000-0000-000000000000}"/>
  <bookViews>
    <workbookView xWindow="-120" yWindow="-120" windowWidth="20730" windowHeight="11310" tabRatio="967" xr2:uid="{00000000-000D-0000-FFFF-FFFF00000000}"/>
  </bookViews>
  <sheets>
    <sheet name="Listado" sheetId="1" r:id="rId1"/>
    <sheet name="1,Fernando_Tutalcha" sheetId="3" r:id="rId2"/>
    <sheet name="2.Dario_Tacue" sheetId="4" r:id="rId3"/>
    <sheet name="3, Gustavo Muñoz" sheetId="5" r:id="rId4"/>
    <sheet name="4. Angela Ruiz" sheetId="6" r:id="rId5"/>
    <sheet name="5, Tomas Ruiz" sheetId="7" r:id="rId6"/>
    <sheet name="6,Erick Fuly" sheetId="8" r:id="rId7"/>
    <sheet name="7.Pablo Ruiz" sheetId="10" r:id="rId8"/>
    <sheet name="8,Jose Anacona" sheetId="11" r:id="rId9"/>
    <sheet name="9,Irene Mejia" sheetId="12" r:id="rId10"/>
    <sheet name="10.Marino Astudillo" sheetId="13" r:id="rId11"/>
    <sheet name="11. Dora Gonzales" sheetId="14" r:id="rId12"/>
    <sheet name="12. Claudia Valencia" sheetId="15" r:id="rId13"/>
    <sheet name="13.Juan Diego Tacue" sheetId="16" r:id="rId14"/>
    <sheet name="14, Samuel Mabuscay" sheetId="20" r:id="rId15"/>
    <sheet name="Oportunidades" sheetId="1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0" l="1"/>
  <c r="I9" i="20"/>
  <c r="C19" i="20" l="1"/>
  <c r="P13" i="20"/>
  <c r="P12" i="20"/>
  <c r="I8" i="20"/>
  <c r="M11" i="20" s="1"/>
  <c r="P11" i="20" s="1"/>
  <c r="P14" i="20" l="1"/>
  <c r="G14" i="16"/>
  <c r="M16" i="16"/>
  <c r="P16" i="16" s="1"/>
  <c r="F12" i="15"/>
  <c r="M15" i="15"/>
  <c r="P15" i="15" s="1"/>
  <c r="M16" i="15"/>
  <c r="P16" i="15" s="1"/>
  <c r="M14" i="15"/>
  <c r="P14" i="15" s="1"/>
  <c r="M14" i="14"/>
  <c r="P14" i="14" s="1"/>
  <c r="M13" i="14"/>
  <c r="P13" i="14" s="1"/>
  <c r="M20" i="12"/>
  <c r="P20" i="12" s="1"/>
  <c r="M19" i="12"/>
  <c r="P19" i="12" s="1"/>
  <c r="M18" i="12"/>
  <c r="P18" i="12" s="1"/>
  <c r="G16" i="12"/>
  <c r="M19" i="10"/>
  <c r="P19" i="10" s="1"/>
  <c r="G16" i="10"/>
  <c r="G11" i="8"/>
  <c r="M15" i="8"/>
  <c r="P15" i="8" s="1"/>
  <c r="M15" i="7"/>
  <c r="P15" i="7" s="1"/>
  <c r="O15" i="7"/>
  <c r="M14" i="5"/>
  <c r="P14" i="5" s="1"/>
  <c r="M21" i="3"/>
  <c r="P21" i="3" s="1"/>
  <c r="N20" i="4"/>
  <c r="Q20" i="4" s="1"/>
  <c r="I10" i="7"/>
  <c r="I11" i="7"/>
  <c r="G12" i="7"/>
  <c r="G11" i="6"/>
  <c r="M14" i="6"/>
  <c r="P14" i="6" s="1"/>
  <c r="G10" i="5"/>
  <c r="M20" i="3"/>
  <c r="P20" i="3" s="1"/>
  <c r="N19" i="4"/>
  <c r="Q19" i="4" s="1"/>
  <c r="N18" i="4"/>
  <c r="Q18" i="4" s="1"/>
  <c r="G16" i="4"/>
  <c r="G14" i="3"/>
  <c r="E14" i="3"/>
  <c r="C24" i="16"/>
  <c r="I10" i="16"/>
  <c r="I9" i="16"/>
  <c r="I8" i="16"/>
  <c r="C22" i="15"/>
  <c r="I9" i="15"/>
  <c r="I8" i="15"/>
  <c r="G12" i="15" s="1"/>
  <c r="C20" i="14"/>
  <c r="I8" i="14"/>
  <c r="M12" i="14" s="1"/>
  <c r="P12" i="14" s="1"/>
  <c r="C19" i="13"/>
  <c r="I10" i="13"/>
  <c r="I9" i="13"/>
  <c r="I8" i="13"/>
  <c r="I14" i="12"/>
  <c r="I15" i="12"/>
  <c r="I16" i="12" s="1"/>
  <c r="I13" i="12"/>
  <c r="I8" i="12"/>
  <c r="M17" i="12" l="1"/>
  <c r="P17" i="12" s="1"/>
  <c r="P21" i="12" s="1"/>
  <c r="M12" i="13"/>
  <c r="P12" i="13" s="1"/>
  <c r="P13" i="13" s="1"/>
  <c r="I14" i="16"/>
  <c r="M13" i="15"/>
  <c r="P13" i="15" s="1"/>
  <c r="P17" i="15" s="1"/>
  <c r="M15" i="16"/>
  <c r="P15" i="16" s="1"/>
  <c r="P17" i="16" s="1"/>
  <c r="P15" i="14"/>
  <c r="C30" i="12"/>
  <c r="I10" i="11"/>
  <c r="C24" i="11"/>
  <c r="I9" i="11"/>
  <c r="I8" i="11"/>
  <c r="I13" i="10"/>
  <c r="I12" i="10"/>
  <c r="I9" i="10"/>
  <c r="I11" i="10"/>
  <c r="C29" i="10"/>
  <c r="I8" i="10"/>
  <c r="I10" i="8"/>
  <c r="I9" i="8"/>
  <c r="I8" i="8"/>
  <c r="C22" i="8"/>
  <c r="C26" i="7"/>
  <c r="I9" i="7"/>
  <c r="I8" i="7"/>
  <c r="I10" i="6"/>
  <c r="I9" i="6"/>
  <c r="C21" i="6"/>
  <c r="C19" i="5"/>
  <c r="I9" i="5"/>
  <c r="I9" i="4"/>
  <c r="I8" i="5"/>
  <c r="C19" i="4"/>
  <c r="O8" i="3"/>
  <c r="I12" i="3"/>
  <c r="I11" i="3"/>
  <c r="I10" i="3"/>
  <c r="I8" i="3"/>
  <c r="I11" i="4"/>
  <c r="I8" i="4"/>
  <c r="I16" i="4" l="1"/>
  <c r="I11" i="6"/>
  <c r="M13" i="6"/>
  <c r="P13" i="6" s="1"/>
  <c r="P15" i="6" s="1"/>
  <c r="I12" i="7"/>
  <c r="M14" i="7"/>
  <c r="P14" i="7" s="1"/>
  <c r="P16" i="7" s="1"/>
  <c r="I11" i="8"/>
  <c r="M14" i="8"/>
  <c r="P14" i="8" s="1"/>
  <c r="P16" i="8" s="1"/>
  <c r="N17" i="4"/>
  <c r="Q17" i="4" s="1"/>
  <c r="Q21" i="4" s="1"/>
  <c r="M12" i="11"/>
  <c r="P12" i="11" s="1"/>
  <c r="P13" i="11" s="1"/>
  <c r="M18" i="10"/>
  <c r="I16" i="10"/>
  <c r="P18" i="10"/>
  <c r="P20" i="10" s="1"/>
  <c r="I10" i="5"/>
  <c r="M13" i="5"/>
  <c r="P13" i="5" s="1"/>
  <c r="P15" i="5" s="1"/>
  <c r="M19" i="3"/>
  <c r="P19" i="3" s="1"/>
  <c r="P22" i="3" s="1"/>
  <c r="I14" i="3"/>
  <c r="I15" i="3" s="1"/>
</calcChain>
</file>

<file path=xl/sharedStrings.xml><?xml version="1.0" encoding="utf-8"?>
<sst xmlns="http://schemas.openxmlformats.org/spreadsheetml/2006/main" count="1972" uniqueCount="295">
  <si>
    <t>Fecha de visita</t>
  </si>
  <si>
    <t>4 de enero de 2021</t>
  </si>
  <si>
    <t>5 de enero de 2021</t>
  </si>
  <si>
    <t>6 de enero de 2021</t>
  </si>
  <si>
    <t>7 de enero de 2021</t>
  </si>
  <si>
    <t>Finca 1</t>
  </si>
  <si>
    <t>Finca 2</t>
  </si>
  <si>
    <t>Finca 3</t>
  </si>
  <si>
    <t>Finca 4</t>
  </si>
  <si>
    <t>Finca 5</t>
  </si>
  <si>
    <t>Finca 6</t>
  </si>
  <si>
    <t>Finca 7</t>
  </si>
  <si>
    <t>Finca 8</t>
  </si>
  <si>
    <t>Finca 9</t>
  </si>
  <si>
    <t>Finca 10</t>
  </si>
  <si>
    <t>Finca 11</t>
  </si>
  <si>
    <t>Finca 12</t>
  </si>
  <si>
    <t>Finca 13</t>
  </si>
  <si>
    <t>Finca 14</t>
  </si>
  <si>
    <t>Finca 15</t>
  </si>
  <si>
    <t>N° Finca</t>
  </si>
  <si>
    <t>Producción</t>
  </si>
  <si>
    <t>Cultivo inicial</t>
  </si>
  <si>
    <t>Tipo de pasto</t>
  </si>
  <si>
    <t>Información General</t>
  </si>
  <si>
    <t>Nombre de la finca:</t>
  </si>
  <si>
    <t>Propietario:</t>
  </si>
  <si>
    <t>Infraestructura</t>
  </si>
  <si>
    <t>Novillos (as)</t>
  </si>
  <si>
    <t>Vacas</t>
  </si>
  <si>
    <t>Terneros</t>
  </si>
  <si>
    <t>Fuentes de agua</t>
  </si>
  <si>
    <t>Parcela 14</t>
  </si>
  <si>
    <t>Fernando Tutalcha</t>
  </si>
  <si>
    <t>01</t>
  </si>
  <si>
    <t>VSF</t>
  </si>
  <si>
    <t>ZASEF</t>
  </si>
  <si>
    <t>NA1</t>
  </si>
  <si>
    <t>NA2</t>
  </si>
  <si>
    <t>NA3</t>
  </si>
  <si>
    <t>Nacimiento N° 1</t>
  </si>
  <si>
    <t>Nacimiento N° 2</t>
  </si>
  <si>
    <t>Nacimiento N° 3</t>
  </si>
  <si>
    <t>VF</t>
  </si>
  <si>
    <t>Vivienda familiar</t>
  </si>
  <si>
    <t>Lote N°1 Cultivo de fresa</t>
  </si>
  <si>
    <t>L1CF</t>
  </si>
  <si>
    <t>Fresa</t>
  </si>
  <si>
    <t>Lote N° 2 Cultivo de papa</t>
  </si>
  <si>
    <t>L2CF</t>
  </si>
  <si>
    <t>L3CF</t>
  </si>
  <si>
    <t>Lote N° 3 Cultivo de fresa</t>
  </si>
  <si>
    <t>PN1</t>
  </si>
  <si>
    <t>Potrero N° 1</t>
  </si>
  <si>
    <t>PN2</t>
  </si>
  <si>
    <t>Potrero N° 2</t>
  </si>
  <si>
    <t>PN3</t>
  </si>
  <si>
    <t>Potrero N° 3</t>
  </si>
  <si>
    <t>zona de acopio, selección y empaque de fresa</t>
  </si>
  <si>
    <t>L4CF</t>
  </si>
  <si>
    <t>Lote N° 4 Cultivo de fresa</t>
  </si>
  <si>
    <t>PN4</t>
  </si>
  <si>
    <t>Potrero N° 4</t>
  </si>
  <si>
    <t>PN5</t>
  </si>
  <si>
    <t>Potrero N° 5</t>
  </si>
  <si>
    <t>PN6</t>
  </si>
  <si>
    <t>Potrero N° 6</t>
  </si>
  <si>
    <t>PN7</t>
  </si>
  <si>
    <t>Potrero N° 7</t>
  </si>
  <si>
    <t>PN8</t>
  </si>
  <si>
    <t>Potrero N° 8</t>
  </si>
  <si>
    <t>L5CF</t>
  </si>
  <si>
    <t>Lote N° 5 Cultivo de fresa</t>
  </si>
  <si>
    <t>L6CF</t>
  </si>
  <si>
    <t>Lote N° 6 Cultivo de papa</t>
  </si>
  <si>
    <t>PN9</t>
  </si>
  <si>
    <t>Potrero N° 9</t>
  </si>
  <si>
    <t>PN10</t>
  </si>
  <si>
    <t>Potrero N° 10</t>
  </si>
  <si>
    <t>PN11</t>
  </si>
  <si>
    <t>Potrero N° 11</t>
  </si>
  <si>
    <t>PN12</t>
  </si>
  <si>
    <t>Potrero N° 12</t>
  </si>
  <si>
    <t>PN13</t>
  </si>
  <si>
    <t>Potrero N° 13</t>
  </si>
  <si>
    <t>AR</t>
  </si>
  <si>
    <t>Papa</t>
  </si>
  <si>
    <t>Frecuencia de cosecha</t>
  </si>
  <si>
    <t>Semanal</t>
  </si>
  <si>
    <t>Descripción</t>
  </si>
  <si>
    <t>Bultos</t>
  </si>
  <si>
    <t>Trimestral</t>
  </si>
  <si>
    <t>Unidad de medida</t>
  </si>
  <si>
    <t>Libras</t>
  </si>
  <si>
    <t>Unidades Productivas Pecuarias</t>
  </si>
  <si>
    <t>Arboles predominantes</t>
  </si>
  <si>
    <t>Producción Actual</t>
  </si>
  <si>
    <t>Vivienda apoyo cooperativa Fresota</t>
  </si>
  <si>
    <t>Producción pecuaria</t>
  </si>
  <si>
    <t>libras</t>
  </si>
  <si>
    <t>Frecuencia</t>
  </si>
  <si>
    <t>Intermediario</t>
  </si>
  <si>
    <t xml:space="preserve">Producción </t>
  </si>
  <si>
    <t>Producción Inicial antes de hacer parte de la cooperativa FRESOTA</t>
  </si>
  <si>
    <t>Venta</t>
  </si>
  <si>
    <t>Plántulas</t>
  </si>
  <si>
    <t>Fuetes hídricas</t>
  </si>
  <si>
    <t>Código del polígono</t>
  </si>
  <si>
    <t>Nombre del Polígono</t>
  </si>
  <si>
    <t>Área Ha</t>
  </si>
  <si>
    <t>Ganadería vacuna</t>
  </si>
  <si>
    <t>Código de la finca:</t>
  </si>
  <si>
    <t>Área Aproximada Ha</t>
  </si>
  <si>
    <t>N° de plántulas /Bultos/kilos, sembradas</t>
  </si>
  <si>
    <t xml:space="preserve">Numero de plántulas </t>
  </si>
  <si>
    <t>Unidades Productivas Agrícola</t>
  </si>
  <si>
    <t>Nombre del polígono</t>
  </si>
  <si>
    <t>Área de Reserva</t>
  </si>
  <si>
    <t>Aliso, acacia, lechero, mata ratón, arrayan, encenillo, cedro.</t>
  </si>
  <si>
    <t xml:space="preserve">Código </t>
  </si>
  <si>
    <t>Número de animales</t>
  </si>
  <si>
    <t>Producción diaria de leche (Lt)</t>
  </si>
  <si>
    <t>Parcela 13</t>
  </si>
  <si>
    <t>Dario Tacue</t>
  </si>
  <si>
    <t>Lote N°1 CUltivo de fresa</t>
  </si>
  <si>
    <t>L5CA</t>
  </si>
  <si>
    <t>L6CPP</t>
  </si>
  <si>
    <t>L7CPP</t>
  </si>
  <si>
    <t>Lote N° 2 Cultivo de fresa</t>
  </si>
  <si>
    <t>Lote N° 5 Cultivo de arbeja</t>
  </si>
  <si>
    <t>L12CP</t>
  </si>
  <si>
    <t xml:space="preserve">Lote N° 3 Cultivo de papa </t>
  </si>
  <si>
    <t xml:space="preserve">Lote N° 7 Cultivo de papa </t>
  </si>
  <si>
    <t>Lote N°12 Cutivo de pancoger</t>
  </si>
  <si>
    <t>Hortalizas</t>
  </si>
  <si>
    <t>Arveja</t>
  </si>
  <si>
    <t>Semestral</t>
  </si>
  <si>
    <t>Anual</t>
  </si>
  <si>
    <t>Unidad</t>
  </si>
  <si>
    <t>Sobres</t>
  </si>
  <si>
    <t>Kilos</t>
  </si>
  <si>
    <t>Potrero N°1</t>
  </si>
  <si>
    <t>Potrero N°2</t>
  </si>
  <si>
    <t>Kikuyo</t>
  </si>
  <si>
    <t>FH</t>
  </si>
  <si>
    <t>Fuente hidrica</t>
  </si>
  <si>
    <t>Longitud (metros)</t>
  </si>
  <si>
    <t>Parcela 10</t>
  </si>
  <si>
    <t>Gustavo Muñoz</t>
  </si>
  <si>
    <t>Aliso, acacia, lechero, mata ratón, arrayan, encenillo, cedro., nacaedero</t>
  </si>
  <si>
    <t>La Marena</t>
  </si>
  <si>
    <t>Angela Ruiz</t>
  </si>
  <si>
    <t>L1CA</t>
  </si>
  <si>
    <t>Lote N° 1 Cultivo de arveja</t>
  </si>
  <si>
    <t>Lote N°3 Cultivo de fresa</t>
  </si>
  <si>
    <t>Chilco, aliso, gurango, acacia, lechero, mata ratón, arrayan, encenillo, cedro., nacaedero</t>
  </si>
  <si>
    <t>La marena 2</t>
  </si>
  <si>
    <t>Tomas Ruiz</t>
  </si>
  <si>
    <t>Parcela 1</t>
  </si>
  <si>
    <t>Erick Fuly</t>
  </si>
  <si>
    <t>Bella Vista</t>
  </si>
  <si>
    <t>Pablo Ruiz</t>
  </si>
  <si>
    <t>Lote N°2 Cultivo de fresa</t>
  </si>
  <si>
    <t>Lote N°3 Cultivo de arveja</t>
  </si>
  <si>
    <t>Lote N°4 Cultivo de fresa</t>
  </si>
  <si>
    <t>Lote N°5 Cultivo de fresa</t>
  </si>
  <si>
    <t>Lote N°6 Cultivo de fresa</t>
  </si>
  <si>
    <t>Lote N°7 Cultivo de papa parda</t>
  </si>
  <si>
    <t>Lote N°8 Cultivo de papa parda</t>
  </si>
  <si>
    <t>L7CF</t>
  </si>
  <si>
    <t>L8CF</t>
  </si>
  <si>
    <t>Potrero N°3</t>
  </si>
  <si>
    <t>Jose Anacona</t>
  </si>
  <si>
    <t>Lote N° 1 Cultivo de fresa</t>
  </si>
  <si>
    <t>San Gabriel</t>
  </si>
  <si>
    <t>Parcela 3</t>
  </si>
  <si>
    <t>L2CPP</t>
  </si>
  <si>
    <t>L3CPP</t>
  </si>
  <si>
    <t>L4CA</t>
  </si>
  <si>
    <t>Lote N° 4 Cultivo arveja</t>
  </si>
  <si>
    <t>L5CPP</t>
  </si>
  <si>
    <t>Lote N° 6 Cultivo de fresa</t>
  </si>
  <si>
    <t>Lote N° 7 Cultivo de fresa</t>
  </si>
  <si>
    <t>Lote N° 8 Cultivo de fresa</t>
  </si>
  <si>
    <t xml:space="preserve">Lote N° 2 Cultivo Papa </t>
  </si>
  <si>
    <t xml:space="preserve">Lote N° 3 Cultivo Papa </t>
  </si>
  <si>
    <t xml:space="preserve">Lote N° 5 Cultivo Papa </t>
  </si>
  <si>
    <t>San Fernando</t>
  </si>
  <si>
    <t>Marino Astudillo</t>
  </si>
  <si>
    <t>Dora Gonzales</t>
  </si>
  <si>
    <t>Irene Mejia</t>
  </si>
  <si>
    <t>San Fransisco</t>
  </si>
  <si>
    <t>Arrendatario</t>
  </si>
  <si>
    <t>Producción proyectada</t>
  </si>
  <si>
    <t>Lote N°3 Cultivo de papa parda</t>
  </si>
  <si>
    <t>L4CPP</t>
  </si>
  <si>
    <t>L2CP</t>
  </si>
  <si>
    <t>Lote N°2 Cultivo de papa</t>
  </si>
  <si>
    <t>Lote N°3 Cultivo de papa</t>
  </si>
  <si>
    <t>Bulto</t>
  </si>
  <si>
    <t>Raygrass</t>
  </si>
  <si>
    <t>0.05</t>
  </si>
  <si>
    <t>Parcela 8</t>
  </si>
  <si>
    <t>Claudia Valencia</t>
  </si>
  <si>
    <t>claudia Valencia</t>
  </si>
  <si>
    <t>Lote N° 4 Cultivo de arveja</t>
  </si>
  <si>
    <t>Potrero N°  9</t>
  </si>
  <si>
    <t>AR1</t>
  </si>
  <si>
    <t>Area de reserva 1</t>
  </si>
  <si>
    <t>AR2</t>
  </si>
  <si>
    <t>Area de reserva 2</t>
  </si>
  <si>
    <t>PRA</t>
  </si>
  <si>
    <t>Pozo reservoreo de agua</t>
  </si>
  <si>
    <t>parcela 13</t>
  </si>
  <si>
    <t>Juan Diego Tacue</t>
  </si>
  <si>
    <t>Lote N° 3 CUltivo de fresa</t>
  </si>
  <si>
    <t>Lote N° 5 Cultivo de arveja</t>
  </si>
  <si>
    <t>Lote N° 4 Cultivo de papa</t>
  </si>
  <si>
    <t xml:space="preserve">Lote N° 6 CUltivo de papa </t>
  </si>
  <si>
    <t>Kilo</t>
  </si>
  <si>
    <t>Marino astudillo</t>
  </si>
  <si>
    <t>Dora gonzales</t>
  </si>
  <si>
    <t>Samuel Mambuscay</t>
  </si>
  <si>
    <t>Didier Bermeo</t>
  </si>
  <si>
    <t>Productor</t>
  </si>
  <si>
    <t>Producto</t>
  </si>
  <si>
    <t>Valor total</t>
  </si>
  <si>
    <t>Mercado</t>
  </si>
  <si>
    <t>Libra</t>
  </si>
  <si>
    <t>Valor Unitario promedio</t>
  </si>
  <si>
    <t>Cooperativa Fresota</t>
  </si>
  <si>
    <t>Total ingresos</t>
  </si>
  <si>
    <t>Observación</t>
  </si>
  <si>
    <t>Una cosecha</t>
  </si>
  <si>
    <t>Leche</t>
  </si>
  <si>
    <t>Litro</t>
  </si>
  <si>
    <t>Mensual</t>
  </si>
  <si>
    <t>Asociación de productores de leche de Sotará</t>
  </si>
  <si>
    <t>Cantidad
mensual</t>
  </si>
  <si>
    <t>Nombre</t>
  </si>
  <si>
    <t>Litros</t>
  </si>
  <si>
    <t>Para el cultivo de fresa cuenta con un sistema de riego por goteo para irrigación y fertilización de las plántulas</t>
  </si>
  <si>
    <t>Suelo</t>
  </si>
  <si>
    <t>Agua</t>
  </si>
  <si>
    <t>Aire</t>
  </si>
  <si>
    <t>Animales</t>
  </si>
  <si>
    <t>Cobertura Vegetal</t>
  </si>
  <si>
    <t>Económicos</t>
  </si>
  <si>
    <t>Elementos de la finca</t>
  </si>
  <si>
    <t>Deterioro del suelo por mecanización</t>
  </si>
  <si>
    <t>Debilidades</t>
  </si>
  <si>
    <t>Costos elevados para manejo fitosanitario</t>
  </si>
  <si>
    <t>Compactación del suelo</t>
  </si>
  <si>
    <t>Producción de Metano</t>
  </si>
  <si>
    <t>Razas poco productivas</t>
  </si>
  <si>
    <t>Baja producción de pasto</t>
  </si>
  <si>
    <t>Costos altos en suplementos y medicamentos</t>
  </si>
  <si>
    <t>Potreros no tecnificados</t>
  </si>
  <si>
    <t xml:space="preserve">Desperdicio de agua por la no instalación de bebederos de suministro automáticos </t>
  </si>
  <si>
    <t>Poca ganancia de peso y producción de leche por la baja disponibilidad de alimento</t>
  </si>
  <si>
    <t>Costos elevados en la tecnificación de las parcelas</t>
  </si>
  <si>
    <t>Oportunidades</t>
  </si>
  <si>
    <t>Rotación y ampliación de cultivos tecnificados</t>
  </si>
  <si>
    <t>Siembra de arboles nativos</t>
  </si>
  <si>
    <t>Aumento de ingresos por alta productividad, mercado fijo con precios justos gracia a la existencia de la cooperativa FRESOTA.</t>
  </si>
  <si>
    <t>Aumento de ingresos por la venta de productos</t>
  </si>
  <si>
    <t>Manejo adecuado de aguas residuales</t>
  </si>
  <si>
    <t>Potreros tecnificados para el manejo del ganado</t>
  </si>
  <si>
    <t>baja disponibilidad en épocas de verano</t>
  </si>
  <si>
    <t>Contaminación por usos de agroquímicos</t>
  </si>
  <si>
    <t>insuficiencia de especies arbóreas</t>
  </si>
  <si>
    <t>Ganadería</t>
  </si>
  <si>
    <t>Aprovechamiento de agua mediante la instalación de sistemas de riego por goteo</t>
  </si>
  <si>
    <t>Implementación de cercas vivas, y siembra de arboles nativos para la producción de carbono</t>
  </si>
  <si>
    <t>Acceso a créditos a bajo interés, mediante la figura de fondo rotatorio.</t>
  </si>
  <si>
    <t>Apoyo mediante proyectos productivos, mejoramiento de vivienda, saneamiento básico, vivienda nueva, auxilio funerario, tienda comunitaria y venta de insumos agrícolas</t>
  </si>
  <si>
    <t>Manejo adecuado de maquinaria y/o equipos en la aspersión de insumos químicos</t>
  </si>
  <si>
    <t xml:space="preserve">Instalación de bebederos automáticos con flotador el cual impide el desperdicio de agua </t>
  </si>
  <si>
    <t>Consumo adecuado de pasto, mediante la rotación de praderas, aumentando su guanacia de peso y producción de leche</t>
  </si>
  <si>
    <t>Implementación de sistemas silvopastoriles, con acacia negra, el cual produce carbono, sirve como alimento para el ganado y control de micro clima</t>
  </si>
  <si>
    <t>Aumento de ingresos por la venta de la leche a la asociación de productores de leche de Sotará, la cual garantiza mercado y precios justos</t>
  </si>
  <si>
    <t>Planta para el acopio y la transformación de fresa de propiedad de la cooperativa FRESOTA</t>
  </si>
  <si>
    <t>El Ramal 1</t>
  </si>
  <si>
    <t>CFN1</t>
  </si>
  <si>
    <t>Cultivo de fresa N° 1</t>
  </si>
  <si>
    <t>CP1</t>
  </si>
  <si>
    <t>Cultivo de Papa</t>
  </si>
  <si>
    <t>Semestral 1 cosecha</t>
  </si>
  <si>
    <t>Protrero N° 1</t>
  </si>
  <si>
    <t>Protrero N° 2</t>
  </si>
  <si>
    <t>Protrero N° 3</t>
  </si>
  <si>
    <t>Protrero N° 4</t>
  </si>
  <si>
    <t>Protrero N° 5</t>
  </si>
  <si>
    <t>Protrero N° 7</t>
  </si>
  <si>
    <t>Protrero N°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</si>
</sst>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0" xfId="1" applyNumberFormat="1" applyFont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166" fontId="4" fillId="0" borderId="9" xfId="1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left" vertical="center"/>
    </xf>
    <xf numFmtId="164" fontId="5" fillId="0" borderId="0" xfId="2" applyFont="1" applyFill="1" applyAlignment="1">
      <alignment horizontal="center" vertical="center"/>
    </xf>
    <xf numFmtId="164" fontId="4" fillId="0" borderId="1" xfId="2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/>
    </xf>
    <xf numFmtId="167" fontId="5" fillId="0" borderId="0" xfId="2" applyNumberFormat="1" applyFont="1" applyFill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/>
    </xf>
    <xf numFmtId="167" fontId="5" fillId="0" borderId="7" xfId="2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5" fillId="0" borderId="0" xfId="1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6" fontId="5" fillId="0" borderId="0" xfId="1" applyNumberFormat="1" applyFont="1" applyFill="1" applyBorder="1" applyAlignment="1">
      <alignment horizontal="left" vertical="center" wrapText="1"/>
    </xf>
    <xf numFmtId="166" fontId="5" fillId="0" borderId="0" xfId="1" applyNumberFormat="1" applyFont="1" applyFill="1" applyAlignment="1">
      <alignment vertical="center" wrapText="1"/>
    </xf>
    <xf numFmtId="166" fontId="5" fillId="0" borderId="0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center" wrapText="1"/>
    </xf>
    <xf numFmtId="166" fontId="5" fillId="0" borderId="0" xfId="1" applyNumberFormat="1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167" fontId="5" fillId="0" borderId="7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7"/>
  <sheetViews>
    <sheetView tabSelected="1" workbookViewId="0">
      <selection activeCell="C47" sqref="C47"/>
    </sheetView>
  </sheetViews>
  <sheetFormatPr baseColWidth="10" defaultRowHeight="15" x14ac:dyDescent="0.25"/>
  <cols>
    <col min="2" max="2" width="14.5703125" customWidth="1"/>
    <col min="3" max="3" width="27.7109375" style="36" customWidth="1"/>
    <col min="4" max="4" width="24.42578125" customWidth="1"/>
  </cols>
  <sheetData>
    <row r="2" spans="2:4" x14ac:dyDescent="0.25">
      <c r="B2" s="2" t="s">
        <v>20</v>
      </c>
      <c r="C2" s="2" t="s">
        <v>224</v>
      </c>
      <c r="D2" s="2" t="s">
        <v>0</v>
      </c>
    </row>
    <row r="3" spans="2:4" x14ac:dyDescent="0.25">
      <c r="B3" s="1" t="s">
        <v>5</v>
      </c>
      <c r="C3" s="35" t="s">
        <v>33</v>
      </c>
      <c r="D3" s="1" t="s">
        <v>1</v>
      </c>
    </row>
    <row r="4" spans="2:4" x14ac:dyDescent="0.25">
      <c r="B4" s="1" t="s">
        <v>6</v>
      </c>
      <c r="C4" s="35" t="s">
        <v>123</v>
      </c>
      <c r="D4" s="1" t="s">
        <v>1</v>
      </c>
    </row>
    <row r="5" spans="2:4" x14ac:dyDescent="0.25">
      <c r="B5" s="1" t="s">
        <v>7</v>
      </c>
      <c r="C5" s="35" t="s">
        <v>148</v>
      </c>
      <c r="D5" s="1" t="s">
        <v>1</v>
      </c>
    </row>
    <row r="6" spans="2:4" x14ac:dyDescent="0.25">
      <c r="B6" s="1" t="s">
        <v>8</v>
      </c>
      <c r="C6" s="35" t="s">
        <v>151</v>
      </c>
      <c r="D6" s="1" t="s">
        <v>2</v>
      </c>
    </row>
    <row r="7" spans="2:4" x14ac:dyDescent="0.25">
      <c r="B7" s="1" t="s">
        <v>9</v>
      </c>
      <c r="C7" s="35" t="s">
        <v>157</v>
      </c>
      <c r="D7" s="1" t="s">
        <v>2</v>
      </c>
    </row>
    <row r="8" spans="2:4" x14ac:dyDescent="0.25">
      <c r="B8" s="1" t="s">
        <v>10</v>
      </c>
      <c r="C8" s="35" t="s">
        <v>159</v>
      </c>
      <c r="D8" s="1" t="s">
        <v>2</v>
      </c>
    </row>
    <row r="9" spans="2:4" x14ac:dyDescent="0.25">
      <c r="B9" s="1" t="s">
        <v>11</v>
      </c>
      <c r="C9" s="35" t="s">
        <v>161</v>
      </c>
      <c r="D9" s="1" t="s">
        <v>2</v>
      </c>
    </row>
    <row r="10" spans="2:4" x14ac:dyDescent="0.25">
      <c r="B10" s="1" t="s">
        <v>12</v>
      </c>
      <c r="C10" s="35" t="s">
        <v>172</v>
      </c>
      <c r="D10" s="1" t="s">
        <v>3</v>
      </c>
    </row>
    <row r="11" spans="2:4" x14ac:dyDescent="0.25">
      <c r="B11" s="1" t="s">
        <v>13</v>
      </c>
      <c r="C11" s="35" t="s">
        <v>190</v>
      </c>
      <c r="D11" s="1" t="s">
        <v>3</v>
      </c>
    </row>
    <row r="12" spans="2:4" x14ac:dyDescent="0.25">
      <c r="B12" s="1" t="s">
        <v>14</v>
      </c>
      <c r="C12" s="35" t="s">
        <v>220</v>
      </c>
      <c r="D12" s="1" t="s">
        <v>3</v>
      </c>
    </row>
    <row r="13" spans="2:4" x14ac:dyDescent="0.25">
      <c r="B13" s="1" t="s">
        <v>15</v>
      </c>
      <c r="C13" s="35" t="s">
        <v>221</v>
      </c>
      <c r="D13" s="1" t="s">
        <v>3</v>
      </c>
    </row>
    <row r="14" spans="2:4" x14ac:dyDescent="0.25">
      <c r="B14" s="1" t="s">
        <v>16</v>
      </c>
      <c r="C14" s="35" t="s">
        <v>203</v>
      </c>
      <c r="D14" s="1" t="s">
        <v>4</v>
      </c>
    </row>
    <row r="15" spans="2:4" x14ac:dyDescent="0.25">
      <c r="B15" s="1" t="s">
        <v>17</v>
      </c>
      <c r="C15" s="35" t="s">
        <v>214</v>
      </c>
      <c r="D15" s="1" t="s">
        <v>4</v>
      </c>
    </row>
    <row r="16" spans="2:4" x14ac:dyDescent="0.25">
      <c r="B16" s="1" t="s">
        <v>18</v>
      </c>
      <c r="C16" s="35" t="s">
        <v>222</v>
      </c>
      <c r="D16" s="1" t="s">
        <v>4</v>
      </c>
    </row>
    <row r="17" spans="2:4" x14ac:dyDescent="0.25">
      <c r="B17" s="1" t="s">
        <v>19</v>
      </c>
      <c r="C17" s="35" t="s">
        <v>223</v>
      </c>
      <c r="D17" s="1" t="s">
        <v>4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</sheetPr>
  <dimension ref="B2:S61"/>
  <sheetViews>
    <sheetView showGridLines="0" topLeftCell="A13" workbookViewId="0">
      <selection activeCell="L16" sqref="L16:S21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33.42578125" style="34" customWidth="1"/>
    <col min="5" max="5" width="14.28515625" style="34" customWidth="1"/>
    <col min="6" max="6" width="18.140625" style="34" customWidth="1"/>
    <col min="7" max="7" width="16.42578125" style="64" customWidth="1"/>
    <col min="8" max="8" width="14.85546875" style="64" customWidth="1"/>
    <col min="9" max="9" width="13.28515625" style="34" customWidth="1"/>
    <col min="10" max="10" width="14.85546875" style="34" customWidth="1"/>
    <col min="11" max="11" width="15" style="34" customWidth="1"/>
    <col min="12" max="12" width="18.28515625" style="34" customWidth="1"/>
    <col min="13" max="13" width="19.140625" style="34" customWidth="1"/>
    <col min="14" max="14" width="15.85546875" style="34" customWidth="1"/>
    <col min="15" max="16" width="15.7109375" style="34" customWidth="1"/>
    <col min="17" max="17" width="15.5703125" style="34" customWidth="1"/>
    <col min="18" max="18" width="16.7109375" style="34" customWidth="1"/>
    <col min="19" max="16384" width="11.42578125" style="34"/>
  </cols>
  <sheetData>
    <row r="2" spans="2:19" x14ac:dyDescent="0.25">
      <c r="B2" s="131" t="s">
        <v>25</v>
      </c>
      <c r="C2" s="131"/>
      <c r="D2" s="25" t="s">
        <v>174</v>
      </c>
      <c r="E2" s="59"/>
      <c r="G2" s="34"/>
      <c r="H2" s="34"/>
    </row>
    <row r="3" spans="2:19" x14ac:dyDescent="0.25">
      <c r="B3" s="131" t="s">
        <v>111</v>
      </c>
      <c r="C3" s="131"/>
      <c r="D3" s="25">
        <v>9</v>
      </c>
      <c r="E3" s="59"/>
      <c r="G3" s="34"/>
      <c r="H3" s="34"/>
    </row>
    <row r="4" spans="2:19" x14ac:dyDescent="0.25">
      <c r="B4" s="131" t="s">
        <v>26</v>
      </c>
      <c r="C4" s="131"/>
      <c r="D4" s="25" t="s">
        <v>190</v>
      </c>
      <c r="E4" s="59"/>
      <c r="G4" s="34"/>
      <c r="H4" s="34"/>
    </row>
    <row r="5" spans="2:19" x14ac:dyDescent="0.25">
      <c r="B5" s="131" t="s">
        <v>112</v>
      </c>
      <c r="C5" s="131"/>
      <c r="D5" s="25">
        <v>5.07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9" ht="31.5" customHeight="1" x14ac:dyDescent="0.25">
      <c r="C6" s="141" t="s">
        <v>24</v>
      </c>
      <c r="D6" s="142"/>
      <c r="E6" s="143"/>
      <c r="F6" s="131" t="s">
        <v>96</v>
      </c>
      <c r="G6" s="131"/>
      <c r="H6" s="131"/>
      <c r="I6" s="131"/>
      <c r="J6" s="131"/>
      <c r="K6" s="131"/>
    </row>
    <row r="7" spans="2:19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21</v>
      </c>
      <c r="J7" s="14" t="s">
        <v>92</v>
      </c>
      <c r="K7" s="14" t="s">
        <v>87</v>
      </c>
    </row>
    <row r="8" spans="2:19" ht="15" customHeight="1" x14ac:dyDescent="0.25">
      <c r="B8" s="129" t="s">
        <v>115</v>
      </c>
      <c r="C8" s="25" t="s">
        <v>46</v>
      </c>
      <c r="D8" s="25" t="s">
        <v>173</v>
      </c>
      <c r="E8" s="32">
        <v>0.315973</v>
      </c>
      <c r="F8" s="25" t="s">
        <v>47</v>
      </c>
      <c r="G8" s="33">
        <v>6500</v>
      </c>
      <c r="H8" s="33" t="s">
        <v>105</v>
      </c>
      <c r="I8" s="25">
        <f>+G8*0.04</f>
        <v>260</v>
      </c>
      <c r="J8" s="25" t="s">
        <v>93</v>
      </c>
      <c r="K8" s="25" t="s">
        <v>88</v>
      </c>
    </row>
    <row r="9" spans="2:19" x14ac:dyDescent="0.25">
      <c r="B9" s="129"/>
      <c r="C9" s="25" t="s">
        <v>176</v>
      </c>
      <c r="D9" s="25" t="s">
        <v>184</v>
      </c>
      <c r="E9" s="32">
        <v>0.32878299999999999</v>
      </c>
      <c r="F9" s="25" t="s">
        <v>86</v>
      </c>
      <c r="G9" s="33">
        <v>8</v>
      </c>
      <c r="H9" s="33" t="s">
        <v>90</v>
      </c>
      <c r="I9" s="25">
        <v>32</v>
      </c>
      <c r="J9" s="25" t="s">
        <v>93</v>
      </c>
      <c r="K9" s="25" t="s">
        <v>88</v>
      </c>
    </row>
    <row r="10" spans="2:19" x14ac:dyDescent="0.25">
      <c r="B10" s="129"/>
      <c r="C10" s="25" t="s">
        <v>177</v>
      </c>
      <c r="D10" s="25" t="s">
        <v>185</v>
      </c>
      <c r="E10" s="32">
        <v>0.426039</v>
      </c>
      <c r="F10" s="25" t="s">
        <v>86</v>
      </c>
      <c r="G10" s="33">
        <v>10</v>
      </c>
      <c r="H10" s="33" t="s">
        <v>90</v>
      </c>
      <c r="I10" s="25">
        <v>40</v>
      </c>
      <c r="J10" s="25" t="s">
        <v>90</v>
      </c>
      <c r="K10" s="25" t="s">
        <v>136</v>
      </c>
    </row>
    <row r="11" spans="2:19" x14ac:dyDescent="0.25">
      <c r="B11" s="129"/>
      <c r="C11" s="25" t="s">
        <v>178</v>
      </c>
      <c r="D11" s="25" t="s">
        <v>179</v>
      </c>
      <c r="E11" s="32">
        <v>0.38950000000000001</v>
      </c>
      <c r="F11" s="25" t="s">
        <v>135</v>
      </c>
      <c r="G11" s="33">
        <v>10</v>
      </c>
      <c r="H11" s="33" t="s">
        <v>140</v>
      </c>
      <c r="I11" s="25">
        <v>450</v>
      </c>
      <c r="J11" s="25" t="s">
        <v>93</v>
      </c>
      <c r="K11" s="25" t="s">
        <v>88</v>
      </c>
    </row>
    <row r="12" spans="2:19" x14ac:dyDescent="0.25">
      <c r="B12" s="129"/>
      <c r="C12" s="25" t="s">
        <v>180</v>
      </c>
      <c r="D12" s="25" t="s">
        <v>186</v>
      </c>
      <c r="E12" s="32">
        <v>0.46444999999999997</v>
      </c>
      <c r="F12" s="25" t="s">
        <v>86</v>
      </c>
      <c r="G12" s="33">
        <v>10</v>
      </c>
      <c r="H12" s="33" t="s">
        <v>90</v>
      </c>
      <c r="I12" s="25">
        <v>40</v>
      </c>
      <c r="J12" s="25" t="s">
        <v>93</v>
      </c>
      <c r="K12" s="25" t="s">
        <v>136</v>
      </c>
    </row>
    <row r="13" spans="2:19" x14ac:dyDescent="0.25">
      <c r="B13" s="129"/>
      <c r="C13" s="25" t="s">
        <v>73</v>
      </c>
      <c r="D13" s="25" t="s">
        <v>181</v>
      </c>
      <c r="E13" s="32">
        <v>0.12634200000000001</v>
      </c>
      <c r="F13" s="25" t="s">
        <v>47</v>
      </c>
      <c r="G13" s="33">
        <v>2800</v>
      </c>
      <c r="H13" s="33" t="s">
        <v>105</v>
      </c>
      <c r="I13" s="25">
        <f>+G13*0.04</f>
        <v>112</v>
      </c>
      <c r="J13" s="25" t="s">
        <v>90</v>
      </c>
      <c r="K13" s="25" t="s">
        <v>136</v>
      </c>
    </row>
    <row r="14" spans="2:19" x14ac:dyDescent="0.25">
      <c r="B14" s="129"/>
      <c r="C14" s="25" t="s">
        <v>169</v>
      </c>
      <c r="D14" s="25" t="s">
        <v>182</v>
      </c>
      <c r="E14" s="32">
        <v>0.13191900000000001</v>
      </c>
      <c r="F14" s="25" t="s">
        <v>47</v>
      </c>
      <c r="G14" s="33">
        <v>2800</v>
      </c>
      <c r="H14" s="33" t="s">
        <v>105</v>
      </c>
      <c r="I14" s="25">
        <f t="shared" ref="I14:I15" si="0">+G14*0.04</f>
        <v>112</v>
      </c>
      <c r="J14" s="25" t="s">
        <v>90</v>
      </c>
      <c r="K14" s="25" t="s">
        <v>136</v>
      </c>
    </row>
    <row r="15" spans="2:19" x14ac:dyDescent="0.25">
      <c r="B15" s="129"/>
      <c r="C15" s="25" t="s">
        <v>170</v>
      </c>
      <c r="D15" s="25" t="s">
        <v>183</v>
      </c>
      <c r="E15" s="32">
        <v>7.9833000000000001E-2</v>
      </c>
      <c r="F15" s="25" t="s">
        <v>47</v>
      </c>
      <c r="G15" s="33">
        <v>2000</v>
      </c>
      <c r="H15" s="33" t="s">
        <v>105</v>
      </c>
      <c r="I15" s="25">
        <f t="shared" si="0"/>
        <v>80</v>
      </c>
      <c r="J15" s="25" t="s">
        <v>140</v>
      </c>
      <c r="K15" s="25" t="s">
        <v>88</v>
      </c>
    </row>
    <row r="16" spans="2:19" ht="31.5" x14ac:dyDescent="0.25">
      <c r="B16" s="42"/>
      <c r="C16" s="42"/>
      <c r="D16" s="42"/>
      <c r="E16" s="92"/>
      <c r="F16" s="42"/>
      <c r="G16" s="62">
        <f>+G15+G14+G13+G8</f>
        <v>14100</v>
      </c>
      <c r="H16" s="62"/>
      <c r="I16" s="42">
        <f>+I15+I14+I13+I8</f>
        <v>564</v>
      </c>
      <c r="J16" s="42"/>
      <c r="K16" s="42"/>
      <c r="L16" s="14" t="s">
        <v>225</v>
      </c>
      <c r="M16" s="14" t="s">
        <v>238</v>
      </c>
      <c r="N16" s="14" t="s">
        <v>92</v>
      </c>
      <c r="O16" s="52" t="s">
        <v>229</v>
      </c>
      <c r="P16" s="55" t="s">
        <v>226</v>
      </c>
      <c r="Q16" s="14" t="s">
        <v>100</v>
      </c>
      <c r="R16" s="14" t="s">
        <v>227</v>
      </c>
      <c r="S16" s="17" t="s">
        <v>232</v>
      </c>
    </row>
    <row r="17" spans="2:19" ht="31.5" x14ac:dyDescent="0.25">
      <c r="B17" s="42"/>
      <c r="C17" s="42"/>
      <c r="D17" s="42"/>
      <c r="E17" s="92"/>
      <c r="F17" s="42"/>
      <c r="G17" s="62"/>
      <c r="H17" s="62"/>
      <c r="I17" s="42"/>
      <c r="J17" s="42"/>
      <c r="K17" s="42"/>
      <c r="L17" s="47" t="s">
        <v>47</v>
      </c>
      <c r="M17" s="11">
        <f>4*(I8+I13+I14+I15)</f>
        <v>2256</v>
      </c>
      <c r="N17" s="47" t="s">
        <v>228</v>
      </c>
      <c r="O17" s="56">
        <v>1600</v>
      </c>
      <c r="P17" s="56">
        <f>+M17*O17</f>
        <v>3609600</v>
      </c>
      <c r="Q17" s="47" t="s">
        <v>236</v>
      </c>
      <c r="R17" s="58" t="s">
        <v>230</v>
      </c>
      <c r="S17" s="11"/>
    </row>
    <row r="18" spans="2:19" x14ac:dyDescent="0.25">
      <c r="B18" s="42"/>
      <c r="C18" s="42"/>
      <c r="D18" s="42"/>
      <c r="E18" s="92"/>
      <c r="F18" s="42"/>
      <c r="G18" s="62"/>
      <c r="H18" s="62"/>
      <c r="I18" s="42"/>
      <c r="J18" s="42"/>
      <c r="K18" s="42"/>
      <c r="L18" s="47" t="s">
        <v>86</v>
      </c>
      <c r="M18" s="11">
        <f>+I9+I10+I12</f>
        <v>112</v>
      </c>
      <c r="N18" s="47" t="s">
        <v>199</v>
      </c>
      <c r="O18" s="56">
        <v>30000</v>
      </c>
      <c r="P18" s="56">
        <f t="shared" ref="P18" si="1">+M18*O18</f>
        <v>3360000</v>
      </c>
      <c r="Q18" s="47" t="s">
        <v>136</v>
      </c>
      <c r="R18" s="50" t="s">
        <v>101</v>
      </c>
      <c r="S18" s="11" t="s">
        <v>233</v>
      </c>
    </row>
    <row r="19" spans="2:19" x14ac:dyDescent="0.25">
      <c r="B19" s="42"/>
      <c r="C19" s="42"/>
      <c r="D19" s="42"/>
      <c r="E19" s="92"/>
      <c r="F19" s="42"/>
      <c r="G19" s="62"/>
      <c r="H19" s="62"/>
      <c r="I19" s="42"/>
      <c r="J19" s="42"/>
      <c r="K19" s="42"/>
      <c r="L19" s="47" t="s">
        <v>135</v>
      </c>
      <c r="M19" s="11">
        <f>+I11</f>
        <v>450</v>
      </c>
      <c r="N19" s="47" t="s">
        <v>228</v>
      </c>
      <c r="O19" s="56">
        <v>4000</v>
      </c>
      <c r="P19" s="56">
        <f>+M19*O19</f>
        <v>1800000</v>
      </c>
      <c r="Q19" s="47" t="s">
        <v>137</v>
      </c>
      <c r="R19" s="50" t="s">
        <v>101</v>
      </c>
      <c r="S19" s="11"/>
    </row>
    <row r="20" spans="2:19" ht="47.25" x14ac:dyDescent="0.25">
      <c r="B20" s="42"/>
      <c r="C20" s="42"/>
      <c r="D20" s="42"/>
      <c r="E20" s="92"/>
      <c r="F20" s="42"/>
      <c r="G20" s="62"/>
      <c r="H20" s="62"/>
      <c r="I20" s="42"/>
      <c r="J20" s="42"/>
      <c r="K20" s="42"/>
      <c r="L20" s="11" t="s">
        <v>234</v>
      </c>
      <c r="M20" s="11">
        <f>30*E59</f>
        <v>1200</v>
      </c>
      <c r="N20" s="29" t="s">
        <v>235</v>
      </c>
      <c r="O20" s="56">
        <v>900</v>
      </c>
      <c r="P20" s="56">
        <f>+M20*O20</f>
        <v>1080000</v>
      </c>
      <c r="Q20" s="11" t="s">
        <v>236</v>
      </c>
      <c r="R20" s="27" t="s">
        <v>237</v>
      </c>
      <c r="S20" s="11"/>
    </row>
    <row r="21" spans="2:19" x14ac:dyDescent="0.25">
      <c r="B21" s="42"/>
      <c r="C21" s="42"/>
      <c r="D21" s="42"/>
      <c r="E21" s="92"/>
      <c r="F21" s="42"/>
      <c r="G21" s="62"/>
      <c r="H21" s="62"/>
      <c r="I21" s="42"/>
      <c r="J21" s="42"/>
      <c r="K21" s="42"/>
      <c r="L21" s="122" t="s">
        <v>231</v>
      </c>
      <c r="M21" s="122"/>
      <c r="N21" s="122"/>
      <c r="O21" s="122"/>
      <c r="P21" s="57">
        <f>SUM(P17:P20)</f>
        <v>9849600</v>
      </c>
      <c r="Q21" s="30"/>
      <c r="R21" s="30"/>
      <c r="S21" s="30"/>
    </row>
    <row r="22" spans="2:19" x14ac:dyDescent="0.25">
      <c r="B22" s="42"/>
      <c r="C22" s="42"/>
      <c r="D22" s="42"/>
      <c r="E22" s="92"/>
      <c r="F22" s="42"/>
      <c r="G22" s="62"/>
      <c r="H22" s="62"/>
      <c r="I22" s="42"/>
      <c r="J22" s="42"/>
      <c r="K22" s="42"/>
    </row>
    <row r="23" spans="2:19" x14ac:dyDescent="0.25">
      <c r="B23" s="42"/>
      <c r="C23" s="42"/>
      <c r="D23" s="42"/>
      <c r="E23" s="92"/>
      <c r="F23" s="42"/>
      <c r="G23" s="62"/>
      <c r="H23" s="62"/>
      <c r="I23" s="42"/>
      <c r="J23" s="42"/>
      <c r="K23" s="42"/>
    </row>
    <row r="24" spans="2:19" x14ac:dyDescent="0.25">
      <c r="B24" s="42"/>
      <c r="C24" s="42"/>
      <c r="D24" s="42"/>
      <c r="E24" s="92"/>
      <c r="F24" s="42"/>
      <c r="G24" s="62"/>
      <c r="H24" s="62"/>
      <c r="I24" s="42"/>
      <c r="J24" s="42"/>
      <c r="K24" s="42"/>
    </row>
    <row r="25" spans="2:19" x14ac:dyDescent="0.25">
      <c r="B25" s="42"/>
      <c r="C25" s="42"/>
      <c r="D25" s="42"/>
      <c r="E25" s="92"/>
      <c r="F25" s="42"/>
      <c r="G25" s="62"/>
      <c r="H25" s="62"/>
      <c r="I25" s="42"/>
      <c r="J25" s="42"/>
      <c r="K25" s="42"/>
    </row>
    <row r="26" spans="2:19" x14ac:dyDescent="0.25">
      <c r="B26" s="42"/>
      <c r="C26" s="42"/>
      <c r="D26" s="42"/>
      <c r="E26" s="92"/>
      <c r="F26" s="42"/>
      <c r="G26" s="62"/>
      <c r="H26" s="62"/>
      <c r="I26" s="42"/>
      <c r="J26" s="42"/>
      <c r="K26" s="42"/>
    </row>
    <row r="27" spans="2:19" x14ac:dyDescent="0.25">
      <c r="B27" s="42"/>
      <c r="C27" s="42"/>
      <c r="D27" s="42"/>
      <c r="E27" s="42"/>
      <c r="F27" s="42"/>
      <c r="G27" s="62"/>
      <c r="H27" s="62"/>
      <c r="I27" s="42"/>
      <c r="J27" s="42"/>
      <c r="K27" s="42"/>
    </row>
    <row r="28" spans="2:19" x14ac:dyDescent="0.25">
      <c r="B28" s="131" t="s">
        <v>103</v>
      </c>
      <c r="C28" s="131"/>
      <c r="D28" s="131"/>
      <c r="E28" s="131"/>
      <c r="F28" s="131"/>
      <c r="G28" s="62"/>
      <c r="H28" s="62"/>
      <c r="I28" s="42"/>
      <c r="J28" s="42"/>
      <c r="K28" s="42"/>
    </row>
    <row r="29" spans="2:19" ht="31.5" x14ac:dyDescent="0.25">
      <c r="B29" s="12" t="s">
        <v>114</v>
      </c>
      <c r="C29" s="12" t="s">
        <v>102</v>
      </c>
      <c r="D29" s="12" t="s">
        <v>92</v>
      </c>
      <c r="E29" s="63" t="s">
        <v>100</v>
      </c>
      <c r="F29" s="12" t="s">
        <v>104</v>
      </c>
      <c r="G29" s="62"/>
      <c r="H29" s="62"/>
      <c r="I29" s="42"/>
      <c r="J29" s="42"/>
      <c r="K29" s="42"/>
    </row>
    <row r="30" spans="2:19" x14ac:dyDescent="0.25">
      <c r="B30" s="139">
        <v>4000</v>
      </c>
      <c r="C30" s="139">
        <f>+B30*0.04</f>
        <v>160</v>
      </c>
      <c r="D30" s="139" t="s">
        <v>99</v>
      </c>
      <c r="E30" s="139" t="s">
        <v>88</v>
      </c>
      <c r="F30" s="139" t="s">
        <v>101</v>
      </c>
      <c r="G30" s="62"/>
      <c r="H30" s="62"/>
      <c r="I30" s="42"/>
      <c r="J30" s="42"/>
      <c r="K30" s="42"/>
    </row>
    <row r="31" spans="2:19" x14ac:dyDescent="0.25">
      <c r="B31" s="139"/>
      <c r="C31" s="139"/>
      <c r="D31" s="139"/>
      <c r="E31" s="139"/>
      <c r="F31" s="139"/>
      <c r="G31" s="62"/>
      <c r="H31" s="62"/>
      <c r="I31" s="42"/>
      <c r="J31" s="42"/>
      <c r="K31" s="42"/>
    </row>
    <row r="32" spans="2:19" ht="16.5" customHeight="1" x14ac:dyDescent="0.25">
      <c r="B32" s="139"/>
      <c r="C32" s="139"/>
      <c r="D32" s="139"/>
      <c r="E32" s="139"/>
      <c r="F32" s="139"/>
    </row>
    <row r="34" spans="2:16" ht="31.5" x14ac:dyDescent="0.25">
      <c r="B34" s="14" t="s">
        <v>89</v>
      </c>
      <c r="C34" s="14" t="s">
        <v>107</v>
      </c>
      <c r="D34" s="14" t="s">
        <v>116</v>
      </c>
      <c r="E34" s="14" t="s">
        <v>109</v>
      </c>
      <c r="F34" s="14" t="s">
        <v>23</v>
      </c>
    </row>
    <row r="35" spans="2:16" ht="21" customHeight="1" x14ac:dyDescent="0.25">
      <c r="B35" s="129" t="s">
        <v>94</v>
      </c>
      <c r="C35" s="25" t="s">
        <v>52</v>
      </c>
      <c r="D35" s="25" t="s">
        <v>53</v>
      </c>
      <c r="E35" s="25">
        <v>0.61665499999999995</v>
      </c>
      <c r="F35" s="25" t="s">
        <v>143</v>
      </c>
      <c r="G35" s="34"/>
      <c r="H35" s="34"/>
      <c r="I35" s="65"/>
    </row>
    <row r="36" spans="2:16" x14ac:dyDescent="0.25">
      <c r="B36" s="129"/>
      <c r="C36" s="25" t="s">
        <v>54</v>
      </c>
      <c r="D36" s="25" t="s">
        <v>55</v>
      </c>
      <c r="E36" s="25">
        <v>0.34168999999999999</v>
      </c>
      <c r="F36" s="25" t="s">
        <v>143</v>
      </c>
      <c r="G36" s="34"/>
      <c r="H36" s="34"/>
    </row>
    <row r="37" spans="2:16" x14ac:dyDescent="0.25">
      <c r="B37" s="129"/>
      <c r="C37" s="25" t="s">
        <v>56</v>
      </c>
      <c r="D37" s="25" t="s">
        <v>57</v>
      </c>
      <c r="E37" s="25">
        <v>0.28145700000000001</v>
      </c>
      <c r="F37" s="25" t="s">
        <v>143</v>
      </c>
      <c r="G37" s="34"/>
      <c r="H37" s="34"/>
    </row>
    <row r="38" spans="2:16" x14ac:dyDescent="0.25">
      <c r="B38" s="129"/>
      <c r="C38" s="25" t="s">
        <v>61</v>
      </c>
      <c r="D38" s="25" t="s">
        <v>62</v>
      </c>
      <c r="E38" s="25">
        <v>0.11333699999999999</v>
      </c>
      <c r="F38" s="25" t="s">
        <v>143</v>
      </c>
      <c r="G38" s="34"/>
    </row>
    <row r="39" spans="2:16" x14ac:dyDescent="0.25">
      <c r="B39" s="129"/>
      <c r="C39" s="25" t="s">
        <v>63</v>
      </c>
      <c r="D39" s="25" t="s">
        <v>64</v>
      </c>
      <c r="E39" s="25">
        <v>0.21982299999999999</v>
      </c>
      <c r="F39" s="25" t="s">
        <v>143</v>
      </c>
      <c r="G39" s="34"/>
      <c r="L39" s="62"/>
      <c r="M39" s="140"/>
      <c r="N39" s="140"/>
      <c r="O39" s="140"/>
      <c r="P39" s="140"/>
    </row>
    <row r="40" spans="2:16" x14ac:dyDescent="0.25">
      <c r="B40" s="129"/>
      <c r="C40" s="25" t="s">
        <v>65</v>
      </c>
      <c r="D40" s="25" t="s">
        <v>66</v>
      </c>
      <c r="E40" s="25">
        <v>0.227602</v>
      </c>
      <c r="F40" s="25" t="s">
        <v>143</v>
      </c>
      <c r="G40" s="34"/>
      <c r="L40" s="62"/>
      <c r="M40" s="140"/>
      <c r="N40" s="140"/>
      <c r="O40" s="140"/>
      <c r="P40" s="140"/>
    </row>
    <row r="43" spans="2:16" ht="57" customHeight="1" x14ac:dyDescent="0.25">
      <c r="B43" s="14" t="s">
        <v>89</v>
      </c>
      <c r="C43" s="14" t="s">
        <v>107</v>
      </c>
      <c r="D43" s="14" t="s">
        <v>116</v>
      </c>
      <c r="E43" s="14" t="s">
        <v>109</v>
      </c>
      <c r="F43" s="14" t="s">
        <v>95</v>
      </c>
    </row>
    <row r="44" spans="2:16" ht="63" x14ac:dyDescent="0.25">
      <c r="B44" s="25" t="s">
        <v>117</v>
      </c>
      <c r="C44" s="25" t="s">
        <v>85</v>
      </c>
      <c r="D44" s="25" t="s">
        <v>117</v>
      </c>
      <c r="E44" s="25">
        <v>0.4</v>
      </c>
      <c r="F44" s="25" t="s">
        <v>118</v>
      </c>
    </row>
    <row r="46" spans="2:16" ht="31.5" x14ac:dyDescent="0.25">
      <c r="B46" s="14" t="s">
        <v>89</v>
      </c>
      <c r="C46" s="14" t="s">
        <v>119</v>
      </c>
      <c r="D46" s="66" t="s">
        <v>31</v>
      </c>
      <c r="E46" s="14" t="s">
        <v>146</v>
      </c>
    </row>
    <row r="47" spans="2:16" x14ac:dyDescent="0.25">
      <c r="B47" s="129" t="s">
        <v>106</v>
      </c>
      <c r="C47" s="116" t="s">
        <v>144</v>
      </c>
      <c r="D47" s="116" t="s">
        <v>145</v>
      </c>
      <c r="E47" s="129">
        <v>390</v>
      </c>
    </row>
    <row r="48" spans="2:16" x14ac:dyDescent="0.25">
      <c r="B48" s="129"/>
      <c r="C48" s="118"/>
      <c r="D48" s="118"/>
      <c r="E48" s="129"/>
    </row>
    <row r="49" spans="2:11" x14ac:dyDescent="0.25">
      <c r="B49" s="42"/>
      <c r="C49" s="42"/>
      <c r="D49" s="42"/>
      <c r="E49" s="42"/>
    </row>
    <row r="51" spans="2:11" ht="31.5" x14ac:dyDescent="0.25">
      <c r="B51" s="14" t="s">
        <v>89</v>
      </c>
      <c r="C51" s="14" t="s">
        <v>107</v>
      </c>
      <c r="D51" s="14" t="s">
        <v>108</v>
      </c>
      <c r="E51" s="14" t="s">
        <v>109</v>
      </c>
      <c r="F51" s="14" t="s">
        <v>232</v>
      </c>
      <c r="I51" s="64"/>
      <c r="K51" s="64"/>
    </row>
    <row r="52" spans="2:11" x14ac:dyDescent="0.25">
      <c r="B52" s="116" t="s">
        <v>27</v>
      </c>
      <c r="C52" s="25" t="s">
        <v>43</v>
      </c>
      <c r="D52" s="25" t="s">
        <v>44</v>
      </c>
      <c r="E52" s="25">
        <v>2</v>
      </c>
      <c r="F52" s="116" t="s">
        <v>241</v>
      </c>
      <c r="I52" s="64"/>
      <c r="K52" s="64"/>
    </row>
    <row r="53" spans="2:11" ht="31.5" x14ac:dyDescent="0.25">
      <c r="B53" s="118"/>
      <c r="C53" s="25" t="s">
        <v>36</v>
      </c>
      <c r="D53" s="25" t="s">
        <v>58</v>
      </c>
      <c r="E53" s="25">
        <v>5.0000000000000001E-3</v>
      </c>
      <c r="F53" s="118"/>
      <c r="I53" s="64"/>
      <c r="K53" s="64"/>
    </row>
    <row r="54" spans="2:11" x14ac:dyDescent="0.25">
      <c r="I54" s="64"/>
      <c r="K54" s="64"/>
    </row>
    <row r="58" spans="2:11" ht="47.25" x14ac:dyDescent="0.25">
      <c r="B58" s="14" t="s">
        <v>98</v>
      </c>
      <c r="C58" s="14" t="s">
        <v>89</v>
      </c>
      <c r="D58" s="14" t="s">
        <v>120</v>
      </c>
      <c r="E58" s="14" t="s">
        <v>121</v>
      </c>
    </row>
    <row r="59" spans="2:11" x14ac:dyDescent="0.25">
      <c r="B59" s="110" t="s">
        <v>110</v>
      </c>
      <c r="C59" s="14" t="s">
        <v>28</v>
      </c>
      <c r="D59" s="25">
        <v>0</v>
      </c>
      <c r="E59" s="116">
        <v>40</v>
      </c>
    </row>
    <row r="60" spans="2:11" x14ac:dyDescent="0.25">
      <c r="B60" s="111"/>
      <c r="C60" s="14" t="s">
        <v>29</v>
      </c>
      <c r="D60" s="25">
        <v>6</v>
      </c>
      <c r="E60" s="117"/>
    </row>
    <row r="61" spans="2:11" x14ac:dyDescent="0.25">
      <c r="B61" s="112"/>
      <c r="C61" s="14" t="s">
        <v>30</v>
      </c>
      <c r="D61" s="25">
        <v>6</v>
      </c>
      <c r="E61" s="118"/>
    </row>
  </sheetData>
  <mergeCells count="27">
    <mergeCell ref="P39:P40"/>
    <mergeCell ref="B47:B48"/>
    <mergeCell ref="C47:C48"/>
    <mergeCell ref="D47:D48"/>
    <mergeCell ref="E47:E48"/>
    <mergeCell ref="M39:M40"/>
    <mergeCell ref="N39:N40"/>
    <mergeCell ref="B59:B61"/>
    <mergeCell ref="E59:E61"/>
    <mergeCell ref="F6:K6"/>
    <mergeCell ref="C6:E6"/>
    <mergeCell ref="O39:O40"/>
    <mergeCell ref="L21:O21"/>
    <mergeCell ref="F52:F53"/>
    <mergeCell ref="B2:C2"/>
    <mergeCell ref="B3:C3"/>
    <mergeCell ref="B4:C4"/>
    <mergeCell ref="B5:C5"/>
    <mergeCell ref="B8:B15"/>
    <mergeCell ref="B28:F28"/>
    <mergeCell ref="B30:B32"/>
    <mergeCell ref="C30:C32"/>
    <mergeCell ref="D30:D32"/>
    <mergeCell ref="E30:E32"/>
    <mergeCell ref="F30:F32"/>
    <mergeCell ref="B35:B40"/>
    <mergeCell ref="B52:B53"/>
  </mergeCells>
  <pageMargins left="0.12" right="0.12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</sheetPr>
  <dimension ref="B2:R41"/>
  <sheetViews>
    <sheetView showGridLines="0" workbookViewId="0">
      <selection activeCell="F39" sqref="F39:F41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33.42578125" style="34" customWidth="1"/>
    <col min="5" max="5" width="14.28515625" style="34" customWidth="1"/>
    <col min="6" max="6" width="18.140625" style="34" customWidth="1"/>
    <col min="7" max="7" width="16.42578125" style="64" customWidth="1"/>
    <col min="8" max="8" width="14.85546875" style="64" customWidth="1"/>
    <col min="9" max="9" width="13.28515625" style="34" customWidth="1"/>
    <col min="10" max="10" width="14.85546875" style="34" customWidth="1"/>
    <col min="11" max="11" width="15" style="34" customWidth="1"/>
    <col min="12" max="12" width="18.28515625" style="34" customWidth="1"/>
    <col min="13" max="13" width="19.140625" style="34" customWidth="1"/>
    <col min="14" max="14" width="15.85546875" style="34" customWidth="1"/>
    <col min="15" max="16" width="15.7109375" style="34" customWidth="1"/>
    <col min="17" max="17" width="15.5703125" style="34" customWidth="1"/>
    <col min="18" max="16384" width="11.42578125" style="34"/>
  </cols>
  <sheetData>
    <row r="2" spans="2:18" x14ac:dyDescent="0.25">
      <c r="B2" s="131" t="s">
        <v>25</v>
      </c>
      <c r="C2" s="131"/>
      <c r="D2" s="27" t="s">
        <v>187</v>
      </c>
      <c r="E2" s="59"/>
      <c r="G2" s="34"/>
      <c r="H2" s="34"/>
    </row>
    <row r="3" spans="2:18" x14ac:dyDescent="0.25">
      <c r="B3" s="131" t="s">
        <v>111</v>
      </c>
      <c r="C3" s="131"/>
      <c r="D3" s="27">
        <v>9</v>
      </c>
      <c r="E3" s="59"/>
      <c r="G3" s="34"/>
      <c r="H3" s="34"/>
    </row>
    <row r="4" spans="2:18" x14ac:dyDescent="0.25">
      <c r="B4" s="131" t="s">
        <v>192</v>
      </c>
      <c r="C4" s="131"/>
      <c r="D4" s="27" t="s">
        <v>188</v>
      </c>
      <c r="E4" s="59"/>
      <c r="G4" s="34"/>
      <c r="H4" s="34"/>
    </row>
    <row r="5" spans="2:18" x14ac:dyDescent="0.25">
      <c r="B5" s="131" t="s">
        <v>112</v>
      </c>
      <c r="C5" s="131"/>
      <c r="D5" s="27">
        <v>2.27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8" ht="31.5" customHeight="1" x14ac:dyDescent="0.25">
      <c r="C6" s="141" t="s">
        <v>24</v>
      </c>
      <c r="D6" s="142"/>
      <c r="E6" s="143"/>
      <c r="F6" s="131" t="s">
        <v>102</v>
      </c>
      <c r="G6" s="131"/>
      <c r="H6" s="131"/>
      <c r="I6" s="131"/>
      <c r="J6" s="131"/>
      <c r="K6" s="131"/>
    </row>
    <row r="7" spans="2:18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193</v>
      </c>
      <c r="J7" s="14" t="s">
        <v>92</v>
      </c>
      <c r="K7" s="14" t="s">
        <v>87</v>
      </c>
    </row>
    <row r="8" spans="2:18" ht="15" customHeight="1" x14ac:dyDescent="0.25">
      <c r="B8" s="129" t="s">
        <v>115</v>
      </c>
      <c r="C8" s="25" t="s">
        <v>46</v>
      </c>
      <c r="D8" s="25" t="s">
        <v>45</v>
      </c>
      <c r="E8" s="25">
        <v>0.44</v>
      </c>
      <c r="F8" s="25" t="s">
        <v>47</v>
      </c>
      <c r="G8" s="33">
        <v>12000</v>
      </c>
      <c r="H8" s="33" t="s">
        <v>105</v>
      </c>
      <c r="I8" s="25">
        <f>+G8*0.04</f>
        <v>480</v>
      </c>
      <c r="J8" s="25" t="s">
        <v>93</v>
      </c>
      <c r="K8" s="25" t="s">
        <v>88</v>
      </c>
    </row>
    <row r="9" spans="2:18" x14ac:dyDescent="0.25">
      <c r="B9" s="129"/>
      <c r="C9" s="25" t="s">
        <v>49</v>
      </c>
      <c r="D9" s="25" t="s">
        <v>162</v>
      </c>
      <c r="E9" s="25">
        <v>0.31</v>
      </c>
      <c r="F9" s="25" t="s">
        <v>47</v>
      </c>
      <c r="G9" s="33">
        <v>6000</v>
      </c>
      <c r="H9" s="33" t="s">
        <v>105</v>
      </c>
      <c r="I9" s="25">
        <f>+G9*0.04</f>
        <v>240</v>
      </c>
      <c r="J9" s="25" t="s">
        <v>93</v>
      </c>
      <c r="K9" s="25" t="s">
        <v>88</v>
      </c>
    </row>
    <row r="10" spans="2:18" x14ac:dyDescent="0.25">
      <c r="B10" s="129"/>
      <c r="C10" s="25" t="s">
        <v>50</v>
      </c>
      <c r="D10" s="25" t="s">
        <v>154</v>
      </c>
      <c r="E10" s="25">
        <v>0.25</v>
      </c>
      <c r="F10" s="25" t="s">
        <v>47</v>
      </c>
      <c r="G10" s="33">
        <v>2600</v>
      </c>
      <c r="H10" s="33" t="s">
        <v>105</v>
      </c>
      <c r="I10" s="25">
        <f>+G10*0.04</f>
        <v>104</v>
      </c>
      <c r="J10" s="25" t="s">
        <v>93</v>
      </c>
      <c r="K10" s="25" t="s">
        <v>88</v>
      </c>
    </row>
    <row r="11" spans="2:18" ht="31.5" x14ac:dyDescent="0.25">
      <c r="B11" s="42"/>
      <c r="C11" s="42"/>
      <c r="D11" s="42"/>
      <c r="E11" s="42"/>
      <c r="F11" s="42"/>
      <c r="G11" s="62"/>
      <c r="H11" s="62"/>
      <c r="I11" s="42"/>
      <c r="J11" s="42"/>
      <c r="K11" s="42"/>
      <c r="L11" s="14" t="s">
        <v>225</v>
      </c>
      <c r="M11" s="14" t="s">
        <v>238</v>
      </c>
      <c r="N11" s="14" t="s">
        <v>92</v>
      </c>
      <c r="O11" s="52" t="s">
        <v>229</v>
      </c>
      <c r="P11" s="55" t="s">
        <v>226</v>
      </c>
      <c r="Q11" s="14" t="s">
        <v>100</v>
      </c>
      <c r="R11" s="14" t="s">
        <v>227</v>
      </c>
    </row>
    <row r="12" spans="2:18" ht="47.25" x14ac:dyDescent="0.25">
      <c r="B12" s="42"/>
      <c r="C12" s="42"/>
      <c r="D12" s="42"/>
      <c r="E12" s="42"/>
      <c r="F12" s="42"/>
      <c r="G12" s="62"/>
      <c r="H12" s="62"/>
      <c r="I12" s="42"/>
      <c r="J12" s="42"/>
      <c r="K12" s="42"/>
      <c r="L12" s="47" t="s">
        <v>47</v>
      </c>
      <c r="M12" s="11">
        <f>4*(I8+I9+I10)</f>
        <v>3296</v>
      </c>
      <c r="N12" s="47" t="s">
        <v>228</v>
      </c>
      <c r="O12" s="56">
        <v>1600</v>
      </c>
      <c r="P12" s="56">
        <f>+M12*O12</f>
        <v>5273600</v>
      </c>
      <c r="Q12" s="47" t="s">
        <v>236</v>
      </c>
      <c r="R12" s="58" t="s">
        <v>230</v>
      </c>
    </row>
    <row r="13" spans="2:18" x14ac:dyDescent="0.25">
      <c r="B13" s="42"/>
      <c r="C13" s="42"/>
      <c r="D13" s="42"/>
      <c r="E13" s="42"/>
      <c r="F13" s="42"/>
      <c r="G13" s="62"/>
      <c r="H13" s="62"/>
      <c r="I13" s="42"/>
      <c r="J13" s="42"/>
      <c r="K13" s="42"/>
      <c r="L13" s="122" t="s">
        <v>231</v>
      </c>
      <c r="M13" s="122"/>
      <c r="N13" s="122"/>
      <c r="O13" s="122"/>
      <c r="P13" s="57">
        <f>SUM(P12:P12)</f>
        <v>5273600</v>
      </c>
      <c r="Q13" s="30"/>
      <c r="R13" s="30"/>
    </row>
    <row r="14" spans="2:18" x14ac:dyDescent="0.25">
      <c r="B14" s="42"/>
      <c r="C14" s="42"/>
      <c r="D14" s="42"/>
      <c r="E14" s="42"/>
      <c r="F14" s="42"/>
      <c r="G14" s="62"/>
      <c r="H14" s="62"/>
      <c r="I14" s="42"/>
      <c r="J14" s="42"/>
      <c r="K14" s="42"/>
    </row>
    <row r="15" spans="2:18" x14ac:dyDescent="0.25">
      <c r="B15" s="42"/>
      <c r="C15" s="42"/>
      <c r="D15" s="42"/>
      <c r="E15" s="42"/>
      <c r="F15" s="42"/>
      <c r="G15" s="62"/>
      <c r="H15" s="62"/>
      <c r="I15" s="42"/>
      <c r="J15" s="42"/>
      <c r="K15" s="42"/>
    </row>
    <row r="16" spans="2:18" ht="16.5" customHeight="1" x14ac:dyDescent="0.25"/>
    <row r="17" spans="2:15" x14ac:dyDescent="0.25">
      <c r="B17" s="131" t="s">
        <v>103</v>
      </c>
      <c r="C17" s="131"/>
      <c r="D17" s="131"/>
      <c r="E17" s="131"/>
      <c r="F17" s="131"/>
    </row>
    <row r="18" spans="2:15" ht="31.5" x14ac:dyDescent="0.25">
      <c r="B18" s="12" t="s">
        <v>114</v>
      </c>
      <c r="C18" s="12" t="s">
        <v>102</v>
      </c>
      <c r="D18" s="12" t="s">
        <v>92</v>
      </c>
      <c r="E18" s="63" t="s">
        <v>100</v>
      </c>
      <c r="F18" s="12" t="s">
        <v>104</v>
      </c>
    </row>
    <row r="19" spans="2:15" ht="21" customHeight="1" x14ac:dyDescent="0.25">
      <c r="B19" s="139">
        <v>5000</v>
      </c>
      <c r="C19" s="139">
        <f>+B19*0.04</f>
        <v>200</v>
      </c>
      <c r="D19" s="139" t="s">
        <v>99</v>
      </c>
      <c r="E19" s="139" t="s">
        <v>88</v>
      </c>
      <c r="F19" s="139" t="s">
        <v>101</v>
      </c>
      <c r="G19" s="34"/>
      <c r="H19" s="34"/>
      <c r="I19" s="65"/>
    </row>
    <row r="20" spans="2:15" x14ac:dyDescent="0.25">
      <c r="B20" s="139"/>
      <c r="C20" s="139"/>
      <c r="D20" s="139"/>
      <c r="E20" s="139"/>
      <c r="F20" s="139"/>
      <c r="G20" s="34"/>
      <c r="H20" s="34"/>
    </row>
    <row r="21" spans="2:15" x14ac:dyDescent="0.25">
      <c r="B21" s="139"/>
      <c r="C21" s="139"/>
      <c r="D21" s="139"/>
      <c r="E21" s="139"/>
      <c r="F21" s="139"/>
      <c r="G21" s="34"/>
      <c r="H21" s="34"/>
    </row>
    <row r="24" spans="2:15" ht="47.25" hidden="1" customHeight="1" x14ac:dyDescent="0.25">
      <c r="B24" s="14" t="s">
        <v>98</v>
      </c>
      <c r="C24" s="14" t="s">
        <v>89</v>
      </c>
      <c r="D24" s="14" t="s">
        <v>120</v>
      </c>
      <c r="E24" s="14" t="s">
        <v>121</v>
      </c>
    </row>
    <row r="25" spans="2:15" ht="31.5" hidden="1" customHeight="1" x14ac:dyDescent="0.25">
      <c r="B25" s="14" t="s">
        <v>110</v>
      </c>
      <c r="C25" s="14" t="s">
        <v>28</v>
      </c>
      <c r="D25" s="25">
        <v>4</v>
      </c>
      <c r="E25" s="25">
        <v>0</v>
      </c>
    </row>
    <row r="26" spans="2:15" ht="31.5" x14ac:dyDescent="0.25">
      <c r="B26" s="14" t="s">
        <v>89</v>
      </c>
      <c r="C26" s="14" t="s">
        <v>107</v>
      </c>
      <c r="D26" s="14" t="s">
        <v>116</v>
      </c>
      <c r="E26" s="14" t="s">
        <v>109</v>
      </c>
      <c r="F26" s="14" t="s">
        <v>23</v>
      </c>
    </row>
    <row r="27" spans="2:15" ht="15.75" customHeight="1" x14ac:dyDescent="0.25">
      <c r="B27" s="129" t="s">
        <v>94</v>
      </c>
      <c r="C27" s="25" t="s">
        <v>52</v>
      </c>
      <c r="D27" s="25" t="s">
        <v>141</v>
      </c>
      <c r="E27" s="25">
        <v>0.37</v>
      </c>
      <c r="F27" s="25" t="s">
        <v>143</v>
      </c>
    </row>
    <row r="28" spans="2:15" x14ac:dyDescent="0.25">
      <c r="B28" s="129"/>
      <c r="C28" s="25" t="s">
        <v>54</v>
      </c>
      <c r="D28" s="25" t="s">
        <v>142</v>
      </c>
      <c r="E28" s="25">
        <v>0.4</v>
      </c>
      <c r="F28" s="25" t="s">
        <v>143</v>
      </c>
    </row>
    <row r="31" spans="2:15" ht="31.5" x14ac:dyDescent="0.25">
      <c r="B31" s="14" t="s">
        <v>89</v>
      </c>
      <c r="C31" s="14" t="s">
        <v>107</v>
      </c>
      <c r="D31" s="14" t="s">
        <v>116</v>
      </c>
      <c r="E31" s="14" t="s">
        <v>109</v>
      </c>
      <c r="F31" s="14" t="s">
        <v>95</v>
      </c>
    </row>
    <row r="32" spans="2:15" s="64" customFormat="1" ht="63" customHeight="1" x14ac:dyDescent="0.25">
      <c r="B32" s="25" t="s">
        <v>117</v>
      </c>
      <c r="C32" s="25" t="s">
        <v>85</v>
      </c>
      <c r="D32" s="25" t="s">
        <v>117</v>
      </c>
      <c r="E32" s="25">
        <v>0.48</v>
      </c>
      <c r="F32" s="25" t="s">
        <v>118</v>
      </c>
      <c r="I32" s="34"/>
      <c r="J32" s="34"/>
      <c r="K32" s="34"/>
      <c r="L32" s="34"/>
      <c r="M32" s="34"/>
      <c r="N32" s="34"/>
      <c r="O32" s="34"/>
    </row>
    <row r="33" spans="2:15" s="64" customFormat="1" x14ac:dyDescent="0.25">
      <c r="B33" s="34"/>
      <c r="C33" s="34"/>
      <c r="D33" s="34"/>
      <c r="E33" s="25"/>
      <c r="F33" s="34"/>
      <c r="I33" s="34"/>
      <c r="J33" s="34"/>
      <c r="K33" s="34"/>
      <c r="L33" s="34"/>
      <c r="M33" s="34"/>
      <c r="N33" s="34"/>
      <c r="O33" s="34"/>
    </row>
    <row r="34" spans="2:15" s="64" customFormat="1" ht="31.5" hidden="1" x14ac:dyDescent="0.25">
      <c r="B34" s="14" t="s">
        <v>89</v>
      </c>
      <c r="C34" s="14" t="s">
        <v>119</v>
      </c>
      <c r="D34" s="66" t="s">
        <v>31</v>
      </c>
      <c r="E34" s="14" t="s">
        <v>146</v>
      </c>
      <c r="F34" s="34"/>
      <c r="I34" s="34"/>
      <c r="J34" s="34"/>
      <c r="K34" s="34"/>
      <c r="L34" s="34"/>
      <c r="M34" s="34"/>
      <c r="N34" s="34"/>
      <c r="O34" s="34"/>
    </row>
    <row r="35" spans="2:15" s="64" customFormat="1" hidden="1" x14ac:dyDescent="0.25">
      <c r="B35" s="129" t="s">
        <v>106</v>
      </c>
      <c r="C35" s="116" t="s">
        <v>144</v>
      </c>
      <c r="D35" s="116" t="s">
        <v>145</v>
      </c>
      <c r="E35" s="129">
        <v>419.33</v>
      </c>
      <c r="F35" s="34"/>
      <c r="I35" s="34"/>
      <c r="J35" s="34"/>
      <c r="K35" s="34"/>
      <c r="L35" s="34"/>
      <c r="M35" s="34"/>
      <c r="N35" s="34"/>
      <c r="O35" s="34"/>
    </row>
    <row r="36" spans="2:15" s="64" customFormat="1" hidden="1" x14ac:dyDescent="0.25">
      <c r="B36" s="129"/>
      <c r="C36" s="118"/>
      <c r="D36" s="118"/>
      <c r="E36" s="129"/>
      <c r="F36" s="34"/>
      <c r="I36" s="34"/>
      <c r="J36" s="34"/>
      <c r="K36" s="34"/>
      <c r="L36" s="34"/>
      <c r="M36" s="34"/>
      <c r="N36" s="34"/>
      <c r="O36" s="34"/>
    </row>
    <row r="37" spans="2:15" s="64" customFormat="1" x14ac:dyDescent="0.25">
      <c r="B37" s="42"/>
      <c r="C37" s="42"/>
      <c r="D37" s="42"/>
      <c r="E37" s="42"/>
      <c r="F37" s="34"/>
      <c r="I37" s="34"/>
      <c r="J37" s="34"/>
      <c r="K37" s="34"/>
      <c r="L37" s="34"/>
      <c r="M37" s="34"/>
      <c r="N37" s="34"/>
      <c r="O37" s="34"/>
    </row>
    <row r="39" spans="2:15" s="64" customFormat="1" ht="31.5" x14ac:dyDescent="0.25">
      <c r="B39" s="14" t="s">
        <v>89</v>
      </c>
      <c r="C39" s="14" t="s">
        <v>107</v>
      </c>
      <c r="D39" s="14" t="s">
        <v>108</v>
      </c>
      <c r="E39" s="14" t="s">
        <v>109</v>
      </c>
      <c r="F39" s="14" t="s">
        <v>232</v>
      </c>
      <c r="I39" s="34"/>
      <c r="J39" s="34"/>
      <c r="K39" s="34"/>
      <c r="L39" s="34"/>
      <c r="M39" s="34"/>
      <c r="N39" s="34"/>
      <c r="O39" s="34"/>
    </row>
    <row r="40" spans="2:15" s="64" customFormat="1" x14ac:dyDescent="0.25">
      <c r="B40" s="116" t="s">
        <v>27</v>
      </c>
      <c r="C40" s="25" t="s">
        <v>43</v>
      </c>
      <c r="D40" s="25" t="s">
        <v>44</v>
      </c>
      <c r="E40" s="25">
        <v>0.01</v>
      </c>
      <c r="F40" s="116" t="s">
        <v>241</v>
      </c>
      <c r="I40" s="34"/>
      <c r="J40" s="34"/>
      <c r="K40" s="34"/>
      <c r="L40" s="34"/>
      <c r="M40" s="34"/>
      <c r="N40" s="34"/>
      <c r="O40" s="34"/>
    </row>
    <row r="41" spans="2:15" s="64" customFormat="1" ht="31.5" x14ac:dyDescent="0.25">
      <c r="B41" s="118"/>
      <c r="C41" s="25" t="s">
        <v>36</v>
      </c>
      <c r="D41" s="25" t="s">
        <v>58</v>
      </c>
      <c r="E41" s="25">
        <v>0.01</v>
      </c>
      <c r="F41" s="118"/>
      <c r="I41" s="34"/>
      <c r="J41" s="34"/>
      <c r="K41" s="34"/>
      <c r="L41" s="34"/>
      <c r="M41" s="34"/>
      <c r="N41" s="34"/>
      <c r="O41" s="34"/>
    </row>
  </sheetData>
  <mergeCells count="21">
    <mergeCell ref="B2:C2"/>
    <mergeCell ref="B3:C3"/>
    <mergeCell ref="B4:C4"/>
    <mergeCell ref="B5:C5"/>
    <mergeCell ref="F6:K6"/>
    <mergeCell ref="L13:O13"/>
    <mergeCell ref="C6:E6"/>
    <mergeCell ref="F40:F41"/>
    <mergeCell ref="B27:B28"/>
    <mergeCell ref="B35:B36"/>
    <mergeCell ref="C35:C36"/>
    <mergeCell ref="D35:D36"/>
    <mergeCell ref="E35:E36"/>
    <mergeCell ref="B40:B41"/>
    <mergeCell ref="B8:B10"/>
    <mergeCell ref="B17:F17"/>
    <mergeCell ref="B19:B21"/>
    <mergeCell ref="C19:C21"/>
    <mergeCell ref="D19:D21"/>
    <mergeCell ref="E19:E21"/>
    <mergeCell ref="F19:F21"/>
  </mergeCells>
  <pageMargins left="0.12" right="0.12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249977111117893"/>
  </sheetPr>
  <dimension ref="A2:R49"/>
  <sheetViews>
    <sheetView showGridLines="0" workbookViewId="0">
      <selection activeCell="L11" sqref="L11:R15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33.42578125" style="34" customWidth="1"/>
    <col min="5" max="5" width="14.28515625" style="34" customWidth="1"/>
    <col min="6" max="6" width="19.85546875" style="34" customWidth="1"/>
    <col min="7" max="7" width="16.42578125" style="64" customWidth="1"/>
    <col min="8" max="8" width="14.85546875" style="64" customWidth="1"/>
    <col min="9" max="9" width="13.28515625" style="34" customWidth="1"/>
    <col min="10" max="10" width="14.85546875" style="34" customWidth="1"/>
    <col min="11" max="11" width="15" style="34" customWidth="1"/>
    <col min="12" max="12" width="18.28515625" style="34" customWidth="1"/>
    <col min="13" max="13" width="19.140625" style="34" customWidth="1"/>
    <col min="14" max="14" width="15.85546875" style="34" customWidth="1"/>
    <col min="15" max="16" width="15.7109375" style="34" customWidth="1"/>
    <col min="17" max="17" width="15.5703125" style="34" customWidth="1"/>
    <col min="18" max="16384" width="11.42578125" style="34"/>
  </cols>
  <sheetData>
    <row r="2" spans="2:18" x14ac:dyDescent="0.25">
      <c r="B2" s="131" t="s">
        <v>25</v>
      </c>
      <c r="C2" s="131"/>
      <c r="D2" s="25" t="s">
        <v>191</v>
      </c>
      <c r="E2" s="59"/>
      <c r="G2" s="34"/>
      <c r="H2" s="34"/>
    </row>
    <row r="3" spans="2:18" x14ac:dyDescent="0.25">
      <c r="B3" s="131" t="s">
        <v>111</v>
      </c>
      <c r="C3" s="131"/>
      <c r="D3" s="25">
        <v>11</v>
      </c>
      <c r="E3" s="59"/>
      <c r="G3" s="34"/>
      <c r="H3" s="34"/>
    </row>
    <row r="4" spans="2:18" x14ac:dyDescent="0.25">
      <c r="B4" s="131" t="s">
        <v>26</v>
      </c>
      <c r="C4" s="131"/>
      <c r="D4" s="25" t="s">
        <v>189</v>
      </c>
      <c r="E4" s="59"/>
      <c r="G4" s="34"/>
      <c r="H4" s="34"/>
    </row>
    <row r="5" spans="2:18" x14ac:dyDescent="0.25">
      <c r="B5" s="131" t="s">
        <v>112</v>
      </c>
      <c r="C5" s="131"/>
      <c r="D5" s="25">
        <v>10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8" ht="31.5" customHeight="1" x14ac:dyDescent="0.25">
      <c r="C6" s="141" t="s">
        <v>24</v>
      </c>
      <c r="D6" s="142"/>
      <c r="E6" s="143"/>
      <c r="F6" s="131" t="s">
        <v>96</v>
      </c>
      <c r="G6" s="131"/>
      <c r="H6" s="131"/>
      <c r="I6" s="131"/>
      <c r="J6" s="131"/>
      <c r="K6" s="131"/>
    </row>
    <row r="7" spans="2:18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21</v>
      </c>
      <c r="J7" s="14" t="s">
        <v>92</v>
      </c>
      <c r="K7" s="14" t="s">
        <v>87</v>
      </c>
    </row>
    <row r="8" spans="2:18" ht="15" customHeight="1" x14ac:dyDescent="0.25">
      <c r="B8" s="129" t="s">
        <v>115</v>
      </c>
      <c r="C8" s="25" t="s">
        <v>46</v>
      </c>
      <c r="D8" s="25" t="s">
        <v>45</v>
      </c>
      <c r="E8" s="95">
        <v>0.97</v>
      </c>
      <c r="F8" s="25" t="s">
        <v>47</v>
      </c>
      <c r="G8" s="33">
        <v>40000</v>
      </c>
      <c r="H8" s="33" t="s">
        <v>105</v>
      </c>
      <c r="I8" s="25">
        <f>+G8*0.04</f>
        <v>1600</v>
      </c>
      <c r="J8" s="25" t="s">
        <v>93</v>
      </c>
      <c r="K8" s="25" t="s">
        <v>88</v>
      </c>
    </row>
    <row r="9" spans="2:18" x14ac:dyDescent="0.25">
      <c r="B9" s="129"/>
      <c r="C9" s="25" t="s">
        <v>196</v>
      </c>
      <c r="D9" s="25" t="s">
        <v>197</v>
      </c>
      <c r="E9" s="95">
        <v>0.96</v>
      </c>
      <c r="F9" s="25" t="s">
        <v>86</v>
      </c>
      <c r="G9" s="33">
        <v>8</v>
      </c>
      <c r="H9" s="33" t="s">
        <v>199</v>
      </c>
      <c r="I9" s="25">
        <v>32</v>
      </c>
      <c r="J9" s="25" t="s">
        <v>93</v>
      </c>
      <c r="K9" s="25" t="s">
        <v>88</v>
      </c>
    </row>
    <row r="10" spans="2:18" x14ac:dyDescent="0.25">
      <c r="B10" s="129"/>
      <c r="C10" s="25" t="s">
        <v>196</v>
      </c>
      <c r="D10" s="25" t="s">
        <v>198</v>
      </c>
      <c r="E10" s="95">
        <v>1.08</v>
      </c>
      <c r="F10" s="25" t="s">
        <v>86</v>
      </c>
      <c r="G10" s="33">
        <v>11</v>
      </c>
      <c r="H10" s="33" t="s">
        <v>199</v>
      </c>
      <c r="I10" s="25">
        <v>44</v>
      </c>
      <c r="J10" s="25" t="s">
        <v>93</v>
      </c>
      <c r="K10" s="25" t="s">
        <v>88</v>
      </c>
    </row>
    <row r="11" spans="2:18" ht="31.5" x14ac:dyDescent="0.25">
      <c r="B11" s="42"/>
      <c r="C11" s="42"/>
      <c r="D11" s="42"/>
      <c r="E11" s="96"/>
      <c r="F11" s="42"/>
      <c r="G11" s="62"/>
      <c r="H11" s="62"/>
      <c r="I11" s="42"/>
      <c r="J11" s="42"/>
      <c r="K11" s="42"/>
      <c r="L11" s="14" t="s">
        <v>225</v>
      </c>
      <c r="M11" s="14" t="s">
        <v>238</v>
      </c>
      <c r="N11" s="14" t="s">
        <v>92</v>
      </c>
      <c r="O11" s="52" t="s">
        <v>229</v>
      </c>
      <c r="P11" s="55" t="s">
        <v>226</v>
      </c>
      <c r="Q11" s="14" t="s">
        <v>100</v>
      </c>
      <c r="R11" s="14" t="s">
        <v>227</v>
      </c>
    </row>
    <row r="12" spans="2:18" ht="47.25" x14ac:dyDescent="0.25">
      <c r="B12" s="42"/>
      <c r="C12" s="42"/>
      <c r="D12" s="42"/>
      <c r="E12" s="96"/>
      <c r="F12" s="42"/>
      <c r="G12" s="62"/>
      <c r="H12" s="62"/>
      <c r="I12" s="42"/>
      <c r="J12" s="42"/>
      <c r="K12" s="42"/>
      <c r="L12" s="97" t="s">
        <v>47</v>
      </c>
      <c r="M12" s="25">
        <f>4*I8</f>
        <v>6400</v>
      </c>
      <c r="N12" s="97" t="s">
        <v>228</v>
      </c>
      <c r="O12" s="98">
        <v>1600</v>
      </c>
      <c r="P12" s="98">
        <f>+M12*O12</f>
        <v>10240000</v>
      </c>
      <c r="Q12" s="97" t="s">
        <v>236</v>
      </c>
      <c r="R12" s="58" t="s">
        <v>230</v>
      </c>
    </row>
    <row r="13" spans="2:18" ht="47.25" x14ac:dyDescent="0.25">
      <c r="B13" s="42"/>
      <c r="C13" s="42"/>
      <c r="D13" s="42"/>
      <c r="E13" s="96"/>
      <c r="F13" s="42"/>
      <c r="G13" s="62"/>
      <c r="H13" s="62"/>
      <c r="I13" s="42"/>
      <c r="J13" s="42"/>
      <c r="K13" s="42"/>
      <c r="L13" s="97" t="s">
        <v>86</v>
      </c>
      <c r="M13" s="25">
        <f>+I9+I10</f>
        <v>76</v>
      </c>
      <c r="N13" s="97" t="s">
        <v>199</v>
      </c>
      <c r="O13" s="98">
        <v>30000</v>
      </c>
      <c r="P13" s="98">
        <f t="shared" ref="P13" si="0">+M13*O13</f>
        <v>2280000</v>
      </c>
      <c r="Q13" s="97" t="s">
        <v>136</v>
      </c>
      <c r="R13" s="58" t="s">
        <v>101</v>
      </c>
    </row>
    <row r="14" spans="2:18" ht="78.75" x14ac:dyDescent="0.25">
      <c r="B14" s="42"/>
      <c r="C14" s="42"/>
      <c r="D14" s="42"/>
      <c r="E14" s="42"/>
      <c r="F14" s="42"/>
      <c r="G14" s="62"/>
      <c r="H14" s="62"/>
      <c r="I14" s="42"/>
      <c r="J14" s="42"/>
      <c r="K14" s="42"/>
      <c r="L14" s="25" t="s">
        <v>234</v>
      </c>
      <c r="M14" s="25">
        <f>30*E47</f>
        <v>1500</v>
      </c>
      <c r="N14" s="33" t="s">
        <v>235</v>
      </c>
      <c r="O14" s="98">
        <v>900</v>
      </c>
      <c r="P14" s="98">
        <f>+M14*O14</f>
        <v>1350000</v>
      </c>
      <c r="Q14" s="25" t="s">
        <v>236</v>
      </c>
      <c r="R14" s="27" t="s">
        <v>237</v>
      </c>
    </row>
    <row r="15" spans="2:18" x14ac:dyDescent="0.25">
      <c r="B15" s="42"/>
      <c r="C15" s="42"/>
      <c r="D15" s="42"/>
      <c r="E15" s="42"/>
      <c r="F15" s="42"/>
      <c r="G15" s="62"/>
      <c r="H15" s="62"/>
      <c r="I15" s="42"/>
      <c r="J15" s="42"/>
      <c r="K15" s="42"/>
      <c r="L15" s="118" t="s">
        <v>231</v>
      </c>
      <c r="M15" s="118"/>
      <c r="N15" s="118"/>
      <c r="O15" s="118"/>
      <c r="P15" s="99">
        <f>SUM(P12:P14)</f>
        <v>13870000</v>
      </c>
    </row>
    <row r="16" spans="2:18" x14ac:dyDescent="0.25">
      <c r="B16" s="42"/>
      <c r="C16" s="42"/>
      <c r="D16" s="42"/>
      <c r="E16" s="42"/>
      <c r="F16" s="42"/>
      <c r="G16" s="62"/>
      <c r="H16" s="62"/>
      <c r="I16" s="42"/>
      <c r="J16" s="42"/>
      <c r="K16" s="42"/>
    </row>
    <row r="17" spans="2:15" ht="16.5" customHeight="1" x14ac:dyDescent="0.25"/>
    <row r="18" spans="2:15" x14ac:dyDescent="0.25">
      <c r="B18" s="131" t="s">
        <v>103</v>
      </c>
      <c r="C18" s="131"/>
      <c r="D18" s="131"/>
      <c r="E18" s="131"/>
      <c r="F18" s="131"/>
    </row>
    <row r="19" spans="2:15" ht="31.5" x14ac:dyDescent="0.25">
      <c r="B19" s="12" t="s">
        <v>114</v>
      </c>
      <c r="C19" s="12" t="s">
        <v>102</v>
      </c>
      <c r="D19" s="12" t="s">
        <v>92</v>
      </c>
      <c r="E19" s="63" t="s">
        <v>100</v>
      </c>
      <c r="F19" s="12" t="s">
        <v>104</v>
      </c>
    </row>
    <row r="20" spans="2:15" ht="21" customHeight="1" x14ac:dyDescent="0.25">
      <c r="B20" s="139">
        <v>3000</v>
      </c>
      <c r="C20" s="139">
        <f>+B20*0.04</f>
        <v>120</v>
      </c>
      <c r="D20" s="139" t="s">
        <v>99</v>
      </c>
      <c r="E20" s="139" t="s">
        <v>88</v>
      </c>
      <c r="F20" s="139" t="s">
        <v>101</v>
      </c>
      <c r="G20" s="34"/>
      <c r="H20" s="34"/>
      <c r="I20" s="65"/>
    </row>
    <row r="21" spans="2:15" x14ac:dyDescent="0.25">
      <c r="B21" s="139"/>
      <c r="C21" s="139"/>
      <c r="D21" s="139"/>
      <c r="E21" s="139"/>
      <c r="F21" s="139"/>
      <c r="G21" s="34"/>
      <c r="H21" s="34"/>
    </row>
    <row r="24" spans="2:15" ht="47.25" hidden="1" customHeight="1" x14ac:dyDescent="0.25">
      <c r="B24" s="14" t="s">
        <v>98</v>
      </c>
      <c r="C24" s="14" t="s">
        <v>89</v>
      </c>
      <c r="D24" s="14" t="s">
        <v>120</v>
      </c>
      <c r="E24" s="14" t="s">
        <v>121</v>
      </c>
    </row>
    <row r="25" spans="2:15" ht="31.5" hidden="1" customHeight="1" x14ac:dyDescent="0.25">
      <c r="B25" s="14" t="s">
        <v>110</v>
      </c>
      <c r="C25" s="14" t="s">
        <v>28</v>
      </c>
      <c r="D25" s="25">
        <v>4</v>
      </c>
      <c r="E25" s="25">
        <v>0</v>
      </c>
    </row>
    <row r="26" spans="2:15" ht="31.5" x14ac:dyDescent="0.25">
      <c r="B26" s="14" t="s">
        <v>89</v>
      </c>
      <c r="C26" s="14" t="s">
        <v>107</v>
      </c>
      <c r="D26" s="14" t="s">
        <v>116</v>
      </c>
      <c r="E26" s="14" t="s">
        <v>109</v>
      </c>
      <c r="F26" s="14" t="s">
        <v>23</v>
      </c>
    </row>
    <row r="27" spans="2:15" ht="15.75" customHeight="1" x14ac:dyDescent="0.25">
      <c r="B27" s="116" t="s">
        <v>94</v>
      </c>
      <c r="C27" s="25" t="s">
        <v>52</v>
      </c>
      <c r="D27" s="25" t="s">
        <v>141</v>
      </c>
      <c r="E27" s="25">
        <v>0.84</v>
      </c>
      <c r="F27" s="25" t="s">
        <v>143</v>
      </c>
    </row>
    <row r="28" spans="2:15" x14ac:dyDescent="0.25">
      <c r="B28" s="117"/>
      <c r="C28" s="25" t="s">
        <v>54</v>
      </c>
      <c r="D28" s="25" t="s">
        <v>142</v>
      </c>
      <c r="E28" s="25">
        <v>1.08</v>
      </c>
      <c r="F28" s="25" t="s">
        <v>143</v>
      </c>
    </row>
    <row r="29" spans="2:15" x14ac:dyDescent="0.25">
      <c r="B29" s="117"/>
      <c r="C29" s="25" t="s">
        <v>56</v>
      </c>
      <c r="D29" s="25" t="s">
        <v>171</v>
      </c>
      <c r="E29" s="25">
        <v>1.43</v>
      </c>
      <c r="F29" s="25" t="s">
        <v>143</v>
      </c>
    </row>
    <row r="30" spans="2:15" x14ac:dyDescent="0.25">
      <c r="B30" s="117"/>
      <c r="C30" s="25" t="s">
        <v>61</v>
      </c>
      <c r="D30" s="25" t="s">
        <v>62</v>
      </c>
      <c r="E30" s="25">
        <v>0.66</v>
      </c>
      <c r="F30" s="25" t="s">
        <v>200</v>
      </c>
    </row>
    <row r="31" spans="2:15" x14ac:dyDescent="0.25">
      <c r="B31" s="117"/>
      <c r="C31" s="25" t="s">
        <v>63</v>
      </c>
      <c r="D31" s="25" t="s">
        <v>64</v>
      </c>
      <c r="E31" s="25">
        <v>0.65</v>
      </c>
      <c r="F31" s="25" t="s">
        <v>200</v>
      </c>
    </row>
    <row r="32" spans="2:15" s="64" customFormat="1" x14ac:dyDescent="0.25">
      <c r="B32" s="118"/>
      <c r="C32" s="25" t="s">
        <v>65</v>
      </c>
      <c r="D32" s="25" t="s">
        <v>66</v>
      </c>
      <c r="E32" s="25">
        <v>0.61</v>
      </c>
      <c r="F32" s="25" t="s">
        <v>200</v>
      </c>
      <c r="I32" s="34"/>
      <c r="J32" s="34"/>
      <c r="K32" s="34"/>
      <c r="L32" s="34"/>
      <c r="M32" s="34"/>
      <c r="N32" s="34"/>
      <c r="O32" s="34"/>
    </row>
    <row r="33" spans="1:15" s="64" customFormat="1" x14ac:dyDescent="0.25">
      <c r="A33" s="34"/>
      <c r="B33" s="34"/>
      <c r="C33" s="34"/>
      <c r="D33" s="34"/>
      <c r="E33" s="34"/>
      <c r="F33" s="34"/>
      <c r="I33" s="34"/>
      <c r="J33" s="34"/>
      <c r="K33" s="34"/>
      <c r="L33" s="34"/>
      <c r="M33" s="34"/>
      <c r="N33" s="34"/>
      <c r="O33" s="34"/>
    </row>
    <row r="34" spans="1:15" s="64" customFormat="1" ht="31.5" x14ac:dyDescent="0.25">
      <c r="A34" s="34"/>
      <c r="B34" s="14" t="s">
        <v>89</v>
      </c>
      <c r="C34" s="14" t="s">
        <v>107</v>
      </c>
      <c r="D34" s="14" t="s">
        <v>116</v>
      </c>
      <c r="E34" s="14" t="s">
        <v>109</v>
      </c>
      <c r="F34" s="14" t="s">
        <v>95</v>
      </c>
      <c r="I34" s="34"/>
      <c r="J34" s="34"/>
      <c r="K34" s="34"/>
      <c r="L34" s="34"/>
      <c r="M34" s="34"/>
      <c r="N34" s="34"/>
      <c r="O34" s="34"/>
    </row>
    <row r="35" spans="1:15" s="64" customFormat="1" ht="63" x14ac:dyDescent="0.25">
      <c r="B35" s="25" t="s">
        <v>117</v>
      </c>
      <c r="C35" s="25" t="s">
        <v>85</v>
      </c>
      <c r="D35" s="25" t="s">
        <v>117</v>
      </c>
      <c r="E35" s="25">
        <v>1.64</v>
      </c>
      <c r="F35" s="25" t="s">
        <v>118</v>
      </c>
      <c r="I35" s="34"/>
      <c r="J35" s="34"/>
      <c r="K35" s="34"/>
      <c r="L35" s="34"/>
      <c r="M35" s="34"/>
      <c r="N35" s="34"/>
      <c r="O35" s="34"/>
    </row>
    <row r="36" spans="1:15" s="64" customFormat="1" x14ac:dyDescent="0.25">
      <c r="B36" s="34"/>
      <c r="C36" s="34"/>
      <c r="D36" s="34"/>
      <c r="E36" s="25"/>
      <c r="F36" s="34"/>
      <c r="I36" s="34"/>
      <c r="J36" s="34"/>
      <c r="K36" s="34"/>
      <c r="L36" s="34"/>
      <c r="M36" s="34"/>
      <c r="N36" s="34"/>
      <c r="O36" s="34"/>
    </row>
    <row r="37" spans="1:15" s="64" customFormat="1" ht="31.5" hidden="1" x14ac:dyDescent="0.25">
      <c r="B37" s="14" t="s">
        <v>89</v>
      </c>
      <c r="C37" s="14" t="s">
        <v>119</v>
      </c>
      <c r="D37" s="66" t="s">
        <v>31</v>
      </c>
      <c r="E37" s="14" t="s">
        <v>146</v>
      </c>
      <c r="F37" s="34"/>
      <c r="I37" s="34"/>
      <c r="J37" s="34"/>
      <c r="K37" s="34"/>
      <c r="L37" s="34"/>
      <c r="M37" s="34"/>
      <c r="N37" s="34"/>
      <c r="O37" s="34"/>
    </row>
    <row r="38" spans="1:15" hidden="1" x14ac:dyDescent="0.25">
      <c r="A38" s="64"/>
      <c r="B38" s="25" t="s">
        <v>106</v>
      </c>
      <c r="C38" s="93" t="s">
        <v>144</v>
      </c>
      <c r="D38" s="93" t="s">
        <v>145</v>
      </c>
      <c r="E38" s="25">
        <v>419.33</v>
      </c>
    </row>
    <row r="39" spans="1:15" s="64" customFormat="1" hidden="1" x14ac:dyDescent="0.25">
      <c r="B39" s="25"/>
      <c r="C39" s="94"/>
      <c r="D39" s="94"/>
      <c r="E39" s="25"/>
      <c r="F39" s="34"/>
      <c r="I39" s="34"/>
      <c r="J39" s="34"/>
      <c r="K39" s="34"/>
      <c r="L39" s="34"/>
      <c r="M39" s="34"/>
      <c r="N39" s="34"/>
      <c r="O39" s="34"/>
    </row>
    <row r="40" spans="1:15" s="64" customFormat="1" x14ac:dyDescent="0.25">
      <c r="B40" s="42"/>
      <c r="C40" s="42"/>
      <c r="D40" s="42"/>
      <c r="E40" s="42"/>
      <c r="F40" s="34"/>
      <c r="I40" s="34"/>
      <c r="J40" s="34"/>
      <c r="K40" s="34"/>
      <c r="L40" s="34"/>
      <c r="M40" s="34"/>
      <c r="N40" s="34"/>
      <c r="O40" s="34"/>
    </row>
    <row r="41" spans="1:15" s="64" customFormat="1" x14ac:dyDescent="0.25">
      <c r="A41" s="34"/>
      <c r="B41" s="34"/>
      <c r="C41" s="34"/>
      <c r="D41" s="34"/>
      <c r="E41" s="34"/>
      <c r="F41" s="34"/>
      <c r="I41" s="34"/>
      <c r="J41" s="34"/>
      <c r="K41" s="34"/>
      <c r="L41" s="34"/>
      <c r="M41" s="34"/>
      <c r="N41" s="34"/>
      <c r="O41" s="34"/>
    </row>
    <row r="42" spans="1:15" ht="31.5" x14ac:dyDescent="0.25">
      <c r="A42" s="64"/>
      <c r="B42" s="14" t="s">
        <v>89</v>
      </c>
      <c r="C42" s="14" t="s">
        <v>107</v>
      </c>
      <c r="D42" s="14" t="s">
        <v>108</v>
      </c>
      <c r="E42" s="14" t="s">
        <v>109</v>
      </c>
      <c r="F42" s="14" t="s">
        <v>232</v>
      </c>
    </row>
    <row r="43" spans="1:15" x14ac:dyDescent="0.25">
      <c r="A43" s="64"/>
      <c r="B43" s="93" t="s">
        <v>27</v>
      </c>
      <c r="C43" s="25" t="s">
        <v>43</v>
      </c>
      <c r="D43" s="25" t="s">
        <v>44</v>
      </c>
      <c r="E43" s="25">
        <v>0.03</v>
      </c>
      <c r="F43" s="116" t="s">
        <v>241</v>
      </c>
    </row>
    <row r="44" spans="1:15" ht="31.5" x14ac:dyDescent="0.25">
      <c r="A44" s="64"/>
      <c r="B44" s="94"/>
      <c r="C44" s="25" t="s">
        <v>36</v>
      </c>
      <c r="D44" s="25" t="s">
        <v>58</v>
      </c>
      <c r="E44" s="25" t="s">
        <v>201</v>
      </c>
      <c r="F44" s="118"/>
    </row>
    <row r="46" spans="1:15" ht="47.25" x14ac:dyDescent="0.25">
      <c r="B46" s="14" t="s">
        <v>98</v>
      </c>
      <c r="C46" s="14" t="s">
        <v>89</v>
      </c>
      <c r="D46" s="14" t="s">
        <v>120</v>
      </c>
      <c r="E46" s="14" t="s">
        <v>121</v>
      </c>
    </row>
    <row r="47" spans="1:15" x14ac:dyDescent="0.25">
      <c r="B47" s="110" t="s">
        <v>110</v>
      </c>
      <c r="C47" s="14" t="s">
        <v>28</v>
      </c>
      <c r="D47" s="25">
        <v>3</v>
      </c>
      <c r="E47" s="116">
        <v>50</v>
      </c>
    </row>
    <row r="48" spans="1:15" x14ac:dyDescent="0.25">
      <c r="B48" s="111"/>
      <c r="C48" s="14" t="s">
        <v>29</v>
      </c>
      <c r="D48" s="25">
        <v>7</v>
      </c>
      <c r="E48" s="117"/>
    </row>
    <row r="49" spans="2:5" x14ac:dyDescent="0.25">
      <c r="B49" s="112"/>
      <c r="C49" s="14" t="s">
        <v>30</v>
      </c>
      <c r="D49" s="25">
        <v>7</v>
      </c>
      <c r="E49" s="118"/>
    </row>
  </sheetData>
  <mergeCells count="18">
    <mergeCell ref="F6:K6"/>
    <mergeCell ref="C6:E6"/>
    <mergeCell ref="B8:B10"/>
    <mergeCell ref="B2:C2"/>
    <mergeCell ref="B3:C3"/>
    <mergeCell ref="B4:C4"/>
    <mergeCell ref="B5:C5"/>
    <mergeCell ref="B47:B49"/>
    <mergeCell ref="E47:E49"/>
    <mergeCell ref="F43:F44"/>
    <mergeCell ref="L15:O15"/>
    <mergeCell ref="B27:B32"/>
    <mergeCell ref="B18:F18"/>
    <mergeCell ref="B20:B21"/>
    <mergeCell ref="C20:C21"/>
    <mergeCell ref="D20:D21"/>
    <mergeCell ref="E20:E21"/>
    <mergeCell ref="F20:F21"/>
  </mergeCells>
  <pageMargins left="0.12" right="0.12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B2:R60"/>
  <sheetViews>
    <sheetView showGridLines="0" topLeftCell="A4" workbookViewId="0">
      <selection activeCell="H30" sqref="H30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33.42578125" style="34" customWidth="1"/>
    <col min="5" max="5" width="14.28515625" style="34" customWidth="1"/>
    <col min="6" max="6" width="18.140625" style="34" customWidth="1"/>
    <col min="7" max="7" width="16.42578125" style="64" customWidth="1"/>
    <col min="8" max="8" width="14.85546875" style="64" customWidth="1"/>
    <col min="9" max="9" width="13.28515625" style="34" customWidth="1"/>
    <col min="10" max="10" width="14.85546875" style="34" customWidth="1"/>
    <col min="11" max="11" width="15" style="34" customWidth="1"/>
    <col min="12" max="12" width="18.28515625" style="34" customWidth="1"/>
    <col min="13" max="13" width="19.140625" style="34" customWidth="1"/>
    <col min="14" max="14" width="15.85546875" style="34" customWidth="1"/>
    <col min="15" max="16" width="15.7109375" style="34" customWidth="1"/>
    <col min="17" max="17" width="15.5703125" style="34" customWidth="1"/>
    <col min="18" max="18" width="22.42578125" style="34" customWidth="1"/>
    <col min="19" max="16384" width="11.42578125" style="34"/>
  </cols>
  <sheetData>
    <row r="2" spans="2:18" x14ac:dyDescent="0.25">
      <c r="B2" s="131" t="s">
        <v>25</v>
      </c>
      <c r="C2" s="131"/>
      <c r="D2" s="27" t="s">
        <v>202</v>
      </c>
      <c r="E2" s="59"/>
      <c r="G2" s="34"/>
      <c r="H2" s="34"/>
    </row>
    <row r="3" spans="2:18" x14ac:dyDescent="0.25">
      <c r="B3" s="131" t="s">
        <v>111</v>
      </c>
      <c r="C3" s="131"/>
      <c r="D3" s="27">
        <v>12</v>
      </c>
      <c r="E3" s="59"/>
      <c r="G3" s="34"/>
      <c r="H3" s="34"/>
    </row>
    <row r="4" spans="2:18" x14ac:dyDescent="0.25">
      <c r="B4" s="131" t="s">
        <v>26</v>
      </c>
      <c r="C4" s="131"/>
      <c r="D4" s="27" t="s">
        <v>204</v>
      </c>
      <c r="E4" s="59"/>
      <c r="G4" s="34"/>
      <c r="H4" s="34"/>
    </row>
    <row r="5" spans="2:18" x14ac:dyDescent="0.25">
      <c r="B5" s="131" t="s">
        <v>112</v>
      </c>
      <c r="C5" s="131"/>
      <c r="D5" s="27">
        <v>3.68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8" ht="31.5" customHeight="1" x14ac:dyDescent="0.25">
      <c r="C6" s="131" t="s">
        <v>24</v>
      </c>
      <c r="D6" s="131"/>
      <c r="E6" s="131"/>
      <c r="F6" s="131" t="s">
        <v>96</v>
      </c>
      <c r="G6" s="131"/>
      <c r="H6" s="131"/>
      <c r="I6" s="131"/>
      <c r="J6" s="131"/>
      <c r="K6" s="131"/>
    </row>
    <row r="7" spans="2:18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21</v>
      </c>
      <c r="J7" s="14" t="s">
        <v>92</v>
      </c>
      <c r="K7" s="14" t="s">
        <v>87</v>
      </c>
    </row>
    <row r="8" spans="2:18" ht="15" customHeight="1" x14ac:dyDescent="0.25">
      <c r="B8" s="129" t="s">
        <v>115</v>
      </c>
      <c r="C8" s="25" t="s">
        <v>46</v>
      </c>
      <c r="D8" s="25" t="s">
        <v>45</v>
      </c>
      <c r="E8" s="25">
        <v>0.09</v>
      </c>
      <c r="F8" s="25" t="s">
        <v>47</v>
      </c>
      <c r="G8" s="33">
        <v>3000</v>
      </c>
      <c r="H8" s="33" t="s">
        <v>105</v>
      </c>
      <c r="I8" s="25">
        <f>+G8*0.04</f>
        <v>120</v>
      </c>
      <c r="J8" s="25" t="s">
        <v>93</v>
      </c>
      <c r="K8" s="25" t="s">
        <v>88</v>
      </c>
    </row>
    <row r="9" spans="2:18" x14ac:dyDescent="0.25">
      <c r="B9" s="129"/>
      <c r="C9" s="25" t="s">
        <v>49</v>
      </c>
      <c r="D9" s="25" t="s">
        <v>162</v>
      </c>
      <c r="E9" s="25">
        <v>0.11</v>
      </c>
      <c r="F9" s="25" t="s">
        <v>47</v>
      </c>
      <c r="G9" s="33">
        <v>3200</v>
      </c>
      <c r="H9" s="33" t="s">
        <v>105</v>
      </c>
      <c r="I9" s="25">
        <f>+G9*0.04</f>
        <v>128</v>
      </c>
      <c r="J9" s="25" t="s">
        <v>93</v>
      </c>
      <c r="K9" s="25" t="s">
        <v>88</v>
      </c>
    </row>
    <row r="10" spans="2:18" x14ac:dyDescent="0.25">
      <c r="B10" s="129"/>
      <c r="C10" s="25" t="s">
        <v>177</v>
      </c>
      <c r="D10" s="25" t="s">
        <v>194</v>
      </c>
      <c r="E10" s="25">
        <v>0.11</v>
      </c>
      <c r="F10" s="25" t="s">
        <v>86</v>
      </c>
      <c r="G10" s="33">
        <v>7</v>
      </c>
      <c r="H10" s="33" t="s">
        <v>90</v>
      </c>
      <c r="I10" s="25">
        <v>50</v>
      </c>
      <c r="J10" s="25" t="s">
        <v>90</v>
      </c>
      <c r="K10" s="25" t="s">
        <v>136</v>
      </c>
    </row>
    <row r="11" spans="2:18" x14ac:dyDescent="0.25">
      <c r="B11" s="129"/>
      <c r="C11" s="25" t="s">
        <v>178</v>
      </c>
      <c r="D11" s="25" t="s">
        <v>205</v>
      </c>
      <c r="E11" s="25">
        <v>0.12</v>
      </c>
      <c r="F11" s="25" t="s">
        <v>135</v>
      </c>
      <c r="G11" s="33">
        <v>20</v>
      </c>
      <c r="H11" s="33" t="s">
        <v>140</v>
      </c>
      <c r="I11" s="25">
        <v>20</v>
      </c>
      <c r="J11" s="25" t="s">
        <v>90</v>
      </c>
      <c r="K11" s="25" t="s">
        <v>137</v>
      </c>
    </row>
    <row r="12" spans="2:18" ht="36" customHeight="1" x14ac:dyDescent="0.25">
      <c r="B12" s="42"/>
      <c r="C12" s="42"/>
      <c r="D12" s="42"/>
      <c r="E12" s="42"/>
      <c r="F12" s="69">
        <f>+G8+G9</f>
        <v>6200</v>
      </c>
      <c r="G12" s="62">
        <f>+I8+I9</f>
        <v>248</v>
      </c>
      <c r="H12" s="62"/>
      <c r="I12" s="42"/>
      <c r="J12" s="42"/>
      <c r="K12" s="42"/>
      <c r="L12" s="14" t="s">
        <v>225</v>
      </c>
      <c r="M12" s="14" t="s">
        <v>238</v>
      </c>
      <c r="N12" s="14" t="s">
        <v>92</v>
      </c>
      <c r="O12" s="52" t="s">
        <v>229</v>
      </c>
      <c r="P12" s="55" t="s">
        <v>226</v>
      </c>
      <c r="Q12" s="14" t="s">
        <v>100</v>
      </c>
      <c r="R12" s="14" t="s">
        <v>227</v>
      </c>
    </row>
    <row r="13" spans="2:18" x14ac:dyDescent="0.25">
      <c r="B13" s="42"/>
      <c r="C13" s="42"/>
      <c r="D13" s="42"/>
      <c r="E13" s="42"/>
      <c r="F13" s="42"/>
      <c r="G13" s="62"/>
      <c r="H13" s="62"/>
      <c r="I13" s="42"/>
      <c r="J13" s="42"/>
      <c r="K13" s="42"/>
      <c r="L13" s="97" t="s">
        <v>47</v>
      </c>
      <c r="M13" s="25">
        <f>4*(I9+I8)</f>
        <v>992</v>
      </c>
      <c r="N13" s="97" t="s">
        <v>228</v>
      </c>
      <c r="O13" s="98">
        <v>1600</v>
      </c>
      <c r="P13" s="98">
        <f>+M13*O13</f>
        <v>1587200</v>
      </c>
      <c r="Q13" s="97" t="s">
        <v>236</v>
      </c>
      <c r="R13" s="58" t="s">
        <v>230</v>
      </c>
    </row>
    <row r="14" spans="2:18" x14ac:dyDescent="0.25">
      <c r="B14" s="42"/>
      <c r="C14" s="42"/>
      <c r="D14" s="42"/>
      <c r="E14" s="42"/>
      <c r="F14" s="42"/>
      <c r="G14" s="62"/>
      <c r="H14" s="62"/>
      <c r="I14" s="42"/>
      <c r="J14" s="42"/>
      <c r="K14" s="42"/>
      <c r="L14" s="97" t="s">
        <v>86</v>
      </c>
      <c r="M14" s="25">
        <f>+I10</f>
        <v>50</v>
      </c>
      <c r="N14" s="97" t="s">
        <v>199</v>
      </c>
      <c r="O14" s="98">
        <v>30000</v>
      </c>
      <c r="P14" s="98">
        <f t="shared" ref="P14" si="0">+M14*O14</f>
        <v>1500000</v>
      </c>
      <c r="Q14" s="97" t="s">
        <v>136</v>
      </c>
      <c r="R14" s="58" t="s">
        <v>101</v>
      </c>
    </row>
    <row r="15" spans="2:18" x14ac:dyDescent="0.25">
      <c r="B15" s="42"/>
      <c r="C15" s="42"/>
      <c r="D15" s="42"/>
      <c r="E15" s="42"/>
      <c r="F15" s="42"/>
      <c r="G15" s="62"/>
      <c r="H15" s="62"/>
      <c r="I15" s="42"/>
      <c r="J15" s="42"/>
      <c r="K15" s="42"/>
      <c r="L15" s="97" t="s">
        <v>135</v>
      </c>
      <c r="M15" s="25">
        <f>+I11</f>
        <v>20</v>
      </c>
      <c r="N15" s="97" t="s">
        <v>199</v>
      </c>
      <c r="O15" s="98">
        <v>80000</v>
      </c>
      <c r="P15" s="98">
        <f>+M15*O15</f>
        <v>1600000</v>
      </c>
      <c r="Q15" s="97" t="s">
        <v>137</v>
      </c>
      <c r="R15" s="58" t="s">
        <v>101</v>
      </c>
    </row>
    <row r="16" spans="2:18" ht="47.25" x14ac:dyDescent="0.25">
      <c r="B16" s="42"/>
      <c r="C16" s="42"/>
      <c r="D16" s="42"/>
      <c r="E16" s="42"/>
      <c r="F16" s="42"/>
      <c r="G16" s="62"/>
      <c r="H16" s="62"/>
      <c r="I16" s="42"/>
      <c r="J16" s="42"/>
      <c r="K16" s="42"/>
      <c r="L16" s="25" t="s">
        <v>234</v>
      </c>
      <c r="M16" s="25">
        <f>30*E58</f>
        <v>1500</v>
      </c>
      <c r="N16" s="33" t="s">
        <v>235</v>
      </c>
      <c r="O16" s="98">
        <v>900</v>
      </c>
      <c r="P16" s="98">
        <f>+M16*O16</f>
        <v>1350000</v>
      </c>
      <c r="Q16" s="25" t="s">
        <v>236</v>
      </c>
      <c r="R16" s="27" t="s">
        <v>237</v>
      </c>
    </row>
    <row r="17" spans="2:16" x14ac:dyDescent="0.25">
      <c r="B17" s="42"/>
      <c r="C17" s="42"/>
      <c r="D17" s="42"/>
      <c r="E17" s="42"/>
      <c r="F17" s="42"/>
      <c r="G17" s="62"/>
      <c r="H17" s="62"/>
      <c r="I17" s="42"/>
      <c r="J17" s="42"/>
      <c r="K17" s="42"/>
      <c r="L17" s="118" t="s">
        <v>231</v>
      </c>
      <c r="M17" s="118"/>
      <c r="N17" s="118"/>
      <c r="O17" s="118"/>
      <c r="P17" s="99">
        <f>SUM(P13:P16)</f>
        <v>6037200</v>
      </c>
    </row>
    <row r="18" spans="2:16" x14ac:dyDescent="0.25">
      <c r="B18" s="42"/>
      <c r="C18" s="42"/>
      <c r="D18" s="42"/>
      <c r="E18" s="42"/>
      <c r="F18" s="42"/>
      <c r="G18" s="62"/>
      <c r="H18" s="62"/>
      <c r="I18" s="42"/>
      <c r="J18" s="42"/>
      <c r="K18" s="42"/>
    </row>
    <row r="19" spans="2:16" x14ac:dyDescent="0.25">
      <c r="B19" s="42"/>
      <c r="C19" s="42"/>
      <c r="D19" s="42"/>
      <c r="E19" s="42"/>
      <c r="F19" s="42"/>
      <c r="G19" s="62"/>
      <c r="H19" s="62"/>
      <c r="I19" s="42"/>
      <c r="J19" s="42"/>
      <c r="K19" s="42"/>
    </row>
    <row r="20" spans="2:16" x14ac:dyDescent="0.25">
      <c r="B20" s="131" t="s">
        <v>103</v>
      </c>
      <c r="C20" s="131"/>
      <c r="D20" s="131"/>
      <c r="E20" s="131"/>
      <c r="F20" s="131"/>
      <c r="G20" s="62"/>
      <c r="H20" s="62"/>
      <c r="I20" s="42"/>
      <c r="J20" s="42"/>
      <c r="K20" s="42"/>
    </row>
    <row r="21" spans="2:16" ht="31.5" x14ac:dyDescent="0.25">
      <c r="B21" s="12" t="s">
        <v>114</v>
      </c>
      <c r="C21" s="12" t="s">
        <v>102</v>
      </c>
      <c r="D21" s="12" t="s">
        <v>92</v>
      </c>
      <c r="E21" s="63" t="s">
        <v>100</v>
      </c>
      <c r="F21" s="12" t="s">
        <v>104</v>
      </c>
      <c r="G21" s="62"/>
      <c r="H21" s="62"/>
      <c r="I21" s="42"/>
      <c r="J21" s="42"/>
      <c r="K21" s="42"/>
    </row>
    <row r="22" spans="2:16" x14ac:dyDescent="0.25">
      <c r="B22" s="139">
        <v>2000</v>
      </c>
      <c r="C22" s="139">
        <f>+B22*0.04</f>
        <v>80</v>
      </c>
      <c r="D22" s="139" t="s">
        <v>99</v>
      </c>
      <c r="E22" s="139" t="s">
        <v>88</v>
      </c>
      <c r="F22" s="139" t="s">
        <v>101</v>
      </c>
      <c r="G22" s="62"/>
      <c r="H22" s="62"/>
      <c r="I22" s="42"/>
      <c r="J22" s="42"/>
      <c r="K22" s="42"/>
    </row>
    <row r="23" spans="2:16" x14ac:dyDescent="0.25">
      <c r="B23" s="139"/>
      <c r="C23" s="139"/>
      <c r="D23" s="139"/>
      <c r="E23" s="139"/>
      <c r="F23" s="139"/>
      <c r="G23" s="62"/>
      <c r="H23" s="62"/>
      <c r="I23" s="42"/>
      <c r="J23" s="42"/>
      <c r="K23" s="42"/>
    </row>
    <row r="24" spans="2:16" x14ac:dyDescent="0.25">
      <c r="B24" s="139"/>
      <c r="C24" s="139"/>
      <c r="D24" s="139"/>
      <c r="E24" s="139"/>
      <c r="F24" s="139"/>
      <c r="G24" s="62"/>
      <c r="H24" s="62"/>
      <c r="I24" s="42"/>
      <c r="J24" s="42"/>
      <c r="K24" s="42"/>
    </row>
    <row r="25" spans="2:16" ht="16.5" customHeight="1" x14ac:dyDescent="0.25"/>
    <row r="27" spans="2:16" ht="31.5" x14ac:dyDescent="0.25">
      <c r="B27" s="14" t="s">
        <v>89</v>
      </c>
      <c r="C27" s="14" t="s">
        <v>107</v>
      </c>
      <c r="D27" s="14" t="s">
        <v>116</v>
      </c>
      <c r="E27" s="14" t="s">
        <v>109</v>
      </c>
      <c r="F27" s="14" t="s">
        <v>23</v>
      </c>
    </row>
    <row r="28" spans="2:16" ht="21" customHeight="1" x14ac:dyDescent="0.25">
      <c r="B28" s="116" t="s">
        <v>94</v>
      </c>
      <c r="C28" s="25" t="s">
        <v>52</v>
      </c>
      <c r="D28" s="25" t="s">
        <v>53</v>
      </c>
      <c r="E28" s="25">
        <v>0.26</v>
      </c>
      <c r="F28" s="25" t="s">
        <v>200</v>
      </c>
      <c r="G28" s="34"/>
      <c r="H28" s="34"/>
      <c r="I28" s="65"/>
    </row>
    <row r="29" spans="2:16" x14ac:dyDescent="0.25">
      <c r="B29" s="117"/>
      <c r="C29" s="25" t="s">
        <v>54</v>
      </c>
      <c r="D29" s="25" t="s">
        <v>55</v>
      </c>
      <c r="E29" s="25">
        <v>0.37</v>
      </c>
      <c r="F29" s="25" t="s">
        <v>200</v>
      </c>
      <c r="G29" s="34"/>
      <c r="H29" s="34"/>
    </row>
    <row r="30" spans="2:16" x14ac:dyDescent="0.25">
      <c r="B30" s="117"/>
      <c r="C30" s="25" t="s">
        <v>56</v>
      </c>
      <c r="D30" s="25" t="s">
        <v>57</v>
      </c>
      <c r="E30" s="25">
        <v>0.12</v>
      </c>
      <c r="F30" s="25" t="s">
        <v>200</v>
      </c>
      <c r="G30" s="34"/>
      <c r="H30" s="34"/>
    </row>
    <row r="31" spans="2:16" x14ac:dyDescent="0.25">
      <c r="B31" s="117"/>
      <c r="C31" s="25" t="s">
        <v>61</v>
      </c>
      <c r="D31" s="25" t="s">
        <v>62</v>
      </c>
      <c r="E31" s="25">
        <v>0.14000000000000001</v>
      </c>
      <c r="F31" s="25" t="s">
        <v>143</v>
      </c>
      <c r="G31" s="34"/>
    </row>
    <row r="32" spans="2:16" x14ac:dyDescent="0.25">
      <c r="B32" s="117"/>
      <c r="C32" s="25" t="s">
        <v>63</v>
      </c>
      <c r="D32" s="25" t="s">
        <v>64</v>
      </c>
      <c r="E32" s="25">
        <v>0.22</v>
      </c>
      <c r="F32" s="25" t="s">
        <v>143</v>
      </c>
      <c r="G32" s="34"/>
      <c r="L32" s="62"/>
      <c r="M32" s="140"/>
      <c r="N32" s="140"/>
      <c r="O32" s="140"/>
      <c r="P32" s="140"/>
    </row>
    <row r="33" spans="2:16" x14ac:dyDescent="0.25">
      <c r="B33" s="117"/>
      <c r="C33" s="25" t="s">
        <v>65</v>
      </c>
      <c r="D33" s="25" t="s">
        <v>66</v>
      </c>
      <c r="E33" s="25">
        <v>0.15</v>
      </c>
      <c r="F33" s="25" t="s">
        <v>143</v>
      </c>
      <c r="G33" s="34"/>
      <c r="L33" s="62"/>
      <c r="M33" s="140"/>
      <c r="N33" s="140"/>
      <c r="O33" s="140"/>
      <c r="P33" s="140"/>
    </row>
    <row r="34" spans="2:16" x14ac:dyDescent="0.25">
      <c r="B34" s="117"/>
      <c r="C34" s="25" t="s">
        <v>67</v>
      </c>
      <c r="D34" s="25" t="s">
        <v>68</v>
      </c>
      <c r="E34" s="25">
        <v>0.12</v>
      </c>
      <c r="F34" s="25" t="s">
        <v>143</v>
      </c>
      <c r="G34" s="34"/>
      <c r="L34" s="62"/>
      <c r="M34" s="140"/>
      <c r="N34" s="140"/>
      <c r="O34" s="140"/>
      <c r="P34" s="140"/>
    </row>
    <row r="35" spans="2:16" x14ac:dyDescent="0.25">
      <c r="B35" s="117"/>
      <c r="C35" s="25" t="s">
        <v>69</v>
      </c>
      <c r="D35" s="25" t="s">
        <v>70</v>
      </c>
      <c r="E35" s="25">
        <v>0.08</v>
      </c>
      <c r="F35" s="25" t="s">
        <v>143</v>
      </c>
      <c r="G35" s="34"/>
      <c r="H35" s="34"/>
    </row>
    <row r="36" spans="2:16" x14ac:dyDescent="0.25">
      <c r="B36" s="117"/>
      <c r="C36" s="25" t="s">
        <v>75</v>
      </c>
      <c r="D36" s="25" t="s">
        <v>206</v>
      </c>
      <c r="E36" s="25">
        <v>0.56000000000000005</v>
      </c>
      <c r="F36" s="25" t="s">
        <v>143</v>
      </c>
      <c r="G36" s="34"/>
      <c r="H36" s="34"/>
    </row>
    <row r="37" spans="2:16" x14ac:dyDescent="0.25">
      <c r="B37" s="117"/>
      <c r="C37" s="25" t="s">
        <v>77</v>
      </c>
      <c r="D37" s="25" t="s">
        <v>78</v>
      </c>
      <c r="E37" s="25">
        <v>0.33</v>
      </c>
      <c r="F37" s="25" t="s">
        <v>143</v>
      </c>
      <c r="G37" s="34"/>
      <c r="H37" s="34"/>
    </row>
    <row r="38" spans="2:16" x14ac:dyDescent="0.25">
      <c r="B38" s="117"/>
      <c r="C38" s="25" t="s">
        <v>79</v>
      </c>
      <c r="D38" s="25" t="s">
        <v>80</v>
      </c>
      <c r="E38" s="25">
        <v>0.1</v>
      </c>
      <c r="F38" s="25" t="s">
        <v>143</v>
      </c>
      <c r="G38" s="34"/>
      <c r="H38" s="34"/>
    </row>
    <row r="41" spans="2:16" ht="57" customHeight="1" x14ac:dyDescent="0.25">
      <c r="B41" s="14" t="s">
        <v>89</v>
      </c>
      <c r="C41" s="14" t="s">
        <v>107</v>
      </c>
      <c r="D41" s="14" t="s">
        <v>116</v>
      </c>
      <c r="E41" s="14" t="s">
        <v>109</v>
      </c>
      <c r="F41" s="14" t="s">
        <v>95</v>
      </c>
    </row>
    <row r="42" spans="2:16" ht="38.25" customHeight="1" x14ac:dyDescent="0.25">
      <c r="B42" s="129" t="s">
        <v>117</v>
      </c>
      <c r="C42" s="25" t="s">
        <v>207</v>
      </c>
      <c r="D42" s="25" t="s">
        <v>208</v>
      </c>
      <c r="E42" s="25">
        <v>0.42</v>
      </c>
      <c r="F42" s="129" t="s">
        <v>118</v>
      </c>
    </row>
    <row r="43" spans="2:16" ht="38.25" customHeight="1" x14ac:dyDescent="0.25">
      <c r="B43" s="129"/>
      <c r="C43" s="25" t="s">
        <v>209</v>
      </c>
      <c r="D43" s="25" t="s">
        <v>210</v>
      </c>
      <c r="E43" s="25">
        <v>0.3</v>
      </c>
      <c r="F43" s="129"/>
    </row>
    <row r="45" spans="2:16" ht="31.5" x14ac:dyDescent="0.25">
      <c r="B45" s="14" t="s">
        <v>89</v>
      </c>
      <c r="C45" s="14" t="s">
        <v>119</v>
      </c>
      <c r="D45" s="14" t="s">
        <v>116</v>
      </c>
      <c r="E45" s="14" t="s">
        <v>146</v>
      </c>
    </row>
    <row r="46" spans="2:16" x14ac:dyDescent="0.25">
      <c r="B46" s="129" t="s">
        <v>106</v>
      </c>
      <c r="C46" s="116" t="s">
        <v>144</v>
      </c>
      <c r="D46" s="116" t="s">
        <v>145</v>
      </c>
      <c r="E46" s="129">
        <v>489.4</v>
      </c>
    </row>
    <row r="47" spans="2:16" x14ac:dyDescent="0.25">
      <c r="B47" s="129"/>
      <c r="C47" s="118"/>
      <c r="D47" s="118"/>
      <c r="E47" s="129"/>
    </row>
    <row r="48" spans="2:16" x14ac:dyDescent="0.25">
      <c r="B48" s="42"/>
      <c r="C48" s="42"/>
      <c r="D48" s="42"/>
      <c r="E48" s="42"/>
    </row>
    <row r="50" spans="2:11" ht="31.5" x14ac:dyDescent="0.25">
      <c r="B50" s="14" t="s">
        <v>89</v>
      </c>
      <c r="C50" s="14" t="s">
        <v>107</v>
      </c>
      <c r="D50" s="14" t="s">
        <v>108</v>
      </c>
      <c r="E50" s="14" t="s">
        <v>109</v>
      </c>
      <c r="F50" s="14" t="s">
        <v>232</v>
      </c>
      <c r="I50" s="64"/>
      <c r="K50" s="64"/>
    </row>
    <row r="51" spans="2:11" ht="15.75" customHeight="1" x14ac:dyDescent="0.25">
      <c r="B51" s="116" t="s">
        <v>27</v>
      </c>
      <c r="C51" s="25" t="s">
        <v>43</v>
      </c>
      <c r="D51" s="25" t="s">
        <v>44</v>
      </c>
      <c r="E51" s="25">
        <v>0.06</v>
      </c>
      <c r="F51" s="129" t="s">
        <v>241</v>
      </c>
      <c r="I51" s="64"/>
      <c r="K51" s="64"/>
    </row>
    <row r="52" spans="2:11" ht="31.5" x14ac:dyDescent="0.25">
      <c r="B52" s="117"/>
      <c r="C52" s="25" t="s">
        <v>36</v>
      </c>
      <c r="D52" s="25" t="s">
        <v>58</v>
      </c>
      <c r="E52" s="25">
        <v>0.03</v>
      </c>
      <c r="F52" s="129"/>
      <c r="I52" s="64"/>
      <c r="K52" s="64"/>
    </row>
    <row r="53" spans="2:11" x14ac:dyDescent="0.25">
      <c r="B53" s="118"/>
      <c r="C53" s="25" t="s">
        <v>211</v>
      </c>
      <c r="D53" s="25" t="s">
        <v>212</v>
      </c>
      <c r="E53" s="25">
        <v>0.01</v>
      </c>
      <c r="F53" s="129"/>
      <c r="I53" s="64"/>
      <c r="K53" s="64"/>
    </row>
    <row r="57" spans="2:11" ht="47.25" x14ac:dyDescent="0.25">
      <c r="B57" s="14" t="s">
        <v>98</v>
      </c>
      <c r="C57" s="14" t="s">
        <v>89</v>
      </c>
      <c r="D57" s="14" t="s">
        <v>120</v>
      </c>
      <c r="E57" s="14" t="s">
        <v>121</v>
      </c>
    </row>
    <row r="58" spans="2:11" x14ac:dyDescent="0.25">
      <c r="B58" s="110" t="s">
        <v>110</v>
      </c>
      <c r="C58" s="14" t="s">
        <v>28</v>
      </c>
      <c r="D58" s="25">
        <v>4</v>
      </c>
      <c r="E58" s="116">
        <v>50</v>
      </c>
      <c r="G58" s="34"/>
      <c r="H58" s="34"/>
    </row>
    <row r="59" spans="2:11" x14ac:dyDescent="0.25">
      <c r="B59" s="111"/>
      <c r="C59" s="14" t="s">
        <v>29</v>
      </c>
      <c r="D59" s="25">
        <v>8</v>
      </c>
      <c r="E59" s="117"/>
      <c r="G59" s="34"/>
      <c r="H59" s="34"/>
    </row>
    <row r="60" spans="2:11" x14ac:dyDescent="0.25">
      <c r="B60" s="112"/>
      <c r="C60" s="14" t="s">
        <v>30</v>
      </c>
      <c r="D60" s="25">
        <v>8</v>
      </c>
      <c r="E60" s="118"/>
      <c r="G60" s="34"/>
      <c r="H60" s="34"/>
    </row>
  </sheetData>
  <mergeCells count="29">
    <mergeCell ref="B2:C2"/>
    <mergeCell ref="B3:C3"/>
    <mergeCell ref="B4:C4"/>
    <mergeCell ref="B5:C5"/>
    <mergeCell ref="F6:K6"/>
    <mergeCell ref="P32:P34"/>
    <mergeCell ref="B46:B47"/>
    <mergeCell ref="C46:C47"/>
    <mergeCell ref="D46:D47"/>
    <mergeCell ref="E46:E47"/>
    <mergeCell ref="B28:B38"/>
    <mergeCell ref="M32:M34"/>
    <mergeCell ref="N32:N34"/>
    <mergeCell ref="L17:O17"/>
    <mergeCell ref="C6:E6"/>
    <mergeCell ref="B58:B60"/>
    <mergeCell ref="E58:E60"/>
    <mergeCell ref="B42:B43"/>
    <mergeCell ref="F42:F43"/>
    <mergeCell ref="B51:B53"/>
    <mergeCell ref="F51:F53"/>
    <mergeCell ref="O32:O34"/>
    <mergeCell ref="B8:B11"/>
    <mergeCell ref="B20:F20"/>
    <mergeCell ref="B22:B24"/>
    <mergeCell ref="C22:C24"/>
    <mergeCell ref="D22:D24"/>
    <mergeCell ref="E22:E24"/>
    <mergeCell ref="F22:F24"/>
  </mergeCells>
  <pageMargins left="0.12" right="0.12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</sheetPr>
  <dimension ref="B2:S46"/>
  <sheetViews>
    <sheetView showGridLines="0" workbookViewId="0">
      <selection activeCell="M25" sqref="M25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33.42578125" style="34" customWidth="1"/>
    <col min="5" max="5" width="14.28515625" style="34" customWidth="1"/>
    <col min="6" max="6" width="18.140625" style="34" customWidth="1"/>
    <col min="7" max="7" width="16.42578125" style="64" customWidth="1"/>
    <col min="8" max="8" width="14.85546875" style="64" customWidth="1"/>
    <col min="9" max="9" width="13.28515625" style="34" customWidth="1"/>
    <col min="10" max="10" width="14.85546875" style="34" customWidth="1"/>
    <col min="11" max="11" width="15" style="34" customWidth="1"/>
    <col min="12" max="12" width="18.28515625" style="34" customWidth="1"/>
    <col min="13" max="13" width="19.140625" style="34" customWidth="1"/>
    <col min="14" max="14" width="15.85546875" style="34" customWidth="1"/>
    <col min="15" max="16" width="15.7109375" style="34" customWidth="1"/>
    <col min="17" max="17" width="15.5703125" style="34" customWidth="1"/>
    <col min="18" max="18" width="16.7109375" style="34" customWidth="1"/>
    <col min="19" max="16384" width="11.42578125" style="34"/>
  </cols>
  <sheetData>
    <row r="2" spans="2:19" x14ac:dyDescent="0.25">
      <c r="B2" s="131" t="s">
        <v>25</v>
      </c>
      <c r="C2" s="131"/>
      <c r="D2" s="25" t="s">
        <v>213</v>
      </c>
      <c r="E2" s="59"/>
      <c r="G2" s="34"/>
      <c r="H2" s="34"/>
    </row>
    <row r="3" spans="2:19" x14ac:dyDescent="0.25">
      <c r="B3" s="131" t="s">
        <v>111</v>
      </c>
      <c r="C3" s="131"/>
      <c r="D3" s="25">
        <v>13</v>
      </c>
      <c r="E3" s="59"/>
      <c r="G3" s="34"/>
      <c r="H3" s="34"/>
    </row>
    <row r="4" spans="2:19" x14ac:dyDescent="0.25">
      <c r="B4" s="131" t="s">
        <v>192</v>
      </c>
      <c r="C4" s="131"/>
      <c r="D4" s="25" t="s">
        <v>214</v>
      </c>
      <c r="E4" s="59"/>
      <c r="G4" s="34"/>
      <c r="H4" s="34"/>
    </row>
    <row r="5" spans="2:19" x14ac:dyDescent="0.25">
      <c r="B5" s="131" t="s">
        <v>112</v>
      </c>
      <c r="C5" s="131"/>
      <c r="D5" s="25">
        <v>1.9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9" ht="31.5" customHeight="1" x14ac:dyDescent="0.25">
      <c r="C6" s="141" t="s">
        <v>24</v>
      </c>
      <c r="D6" s="142"/>
      <c r="E6" s="143"/>
      <c r="F6" s="131" t="s">
        <v>102</v>
      </c>
      <c r="G6" s="131"/>
      <c r="H6" s="131"/>
      <c r="I6" s="131"/>
      <c r="J6" s="131"/>
      <c r="K6" s="131"/>
    </row>
    <row r="7" spans="2:19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102</v>
      </c>
      <c r="J7" s="14" t="s">
        <v>92</v>
      </c>
      <c r="K7" s="14" t="s">
        <v>87</v>
      </c>
    </row>
    <row r="8" spans="2:19" ht="15" customHeight="1" x14ac:dyDescent="0.25">
      <c r="B8" s="116" t="s">
        <v>115</v>
      </c>
      <c r="C8" s="25" t="s">
        <v>46</v>
      </c>
      <c r="D8" s="25" t="s">
        <v>173</v>
      </c>
      <c r="E8" s="95">
        <v>0.32</v>
      </c>
      <c r="F8" s="25" t="s">
        <v>47</v>
      </c>
      <c r="G8" s="33">
        <v>15000</v>
      </c>
      <c r="H8" s="33" t="s">
        <v>105</v>
      </c>
      <c r="I8" s="25">
        <f>+G8*0.04</f>
        <v>600</v>
      </c>
      <c r="J8" s="25" t="s">
        <v>93</v>
      </c>
      <c r="K8" s="25" t="s">
        <v>88</v>
      </c>
    </row>
    <row r="9" spans="2:19" x14ac:dyDescent="0.25">
      <c r="B9" s="117"/>
      <c r="C9" s="25" t="s">
        <v>49</v>
      </c>
      <c r="D9" s="25" t="s">
        <v>128</v>
      </c>
      <c r="E9" s="95">
        <v>0.39</v>
      </c>
      <c r="F9" s="25" t="s">
        <v>47</v>
      </c>
      <c r="G9" s="33">
        <v>17000</v>
      </c>
      <c r="H9" s="33" t="s">
        <v>105</v>
      </c>
      <c r="I9" s="25">
        <f>+G9*0.04</f>
        <v>680</v>
      </c>
      <c r="J9" s="25" t="s">
        <v>93</v>
      </c>
      <c r="K9" s="25" t="s">
        <v>88</v>
      </c>
    </row>
    <row r="10" spans="2:19" x14ac:dyDescent="0.25">
      <c r="B10" s="117"/>
      <c r="C10" s="25" t="s">
        <v>50</v>
      </c>
      <c r="D10" s="25" t="s">
        <v>215</v>
      </c>
      <c r="E10" s="95">
        <v>0.13</v>
      </c>
      <c r="F10" s="25" t="s">
        <v>47</v>
      </c>
      <c r="G10" s="33">
        <v>9000</v>
      </c>
      <c r="H10" s="33" t="s">
        <v>105</v>
      </c>
      <c r="I10" s="25">
        <f>+G10*0.04</f>
        <v>360</v>
      </c>
      <c r="J10" s="25" t="s">
        <v>93</v>
      </c>
      <c r="K10" s="25" t="s">
        <v>88</v>
      </c>
    </row>
    <row r="11" spans="2:19" x14ac:dyDescent="0.25">
      <c r="B11" s="117"/>
      <c r="C11" s="25" t="s">
        <v>195</v>
      </c>
      <c r="D11" s="25" t="s">
        <v>217</v>
      </c>
      <c r="E11" s="25">
        <v>7.0000000000000007E-2</v>
      </c>
      <c r="F11" s="25" t="s">
        <v>86</v>
      </c>
      <c r="G11" s="33">
        <v>4</v>
      </c>
      <c r="H11" s="33" t="s">
        <v>199</v>
      </c>
      <c r="I11" s="25">
        <v>32</v>
      </c>
      <c r="J11" s="25" t="s">
        <v>90</v>
      </c>
      <c r="K11" s="25" t="s">
        <v>88</v>
      </c>
    </row>
    <row r="12" spans="2:19" x14ac:dyDescent="0.25">
      <c r="B12" s="117"/>
      <c r="C12" s="25" t="s">
        <v>125</v>
      </c>
      <c r="D12" s="25" t="s">
        <v>216</v>
      </c>
      <c r="E12" s="25">
        <v>0.09</v>
      </c>
      <c r="F12" s="25" t="s">
        <v>135</v>
      </c>
      <c r="G12" s="33">
        <v>2</v>
      </c>
      <c r="H12" s="33" t="s">
        <v>219</v>
      </c>
      <c r="I12" s="25">
        <v>0</v>
      </c>
      <c r="J12" s="25"/>
      <c r="K12" s="25"/>
    </row>
    <row r="13" spans="2:19" x14ac:dyDescent="0.25">
      <c r="B13" s="118"/>
      <c r="C13" s="25" t="s">
        <v>126</v>
      </c>
      <c r="D13" s="25" t="s">
        <v>218</v>
      </c>
      <c r="E13" s="25">
        <v>0.21</v>
      </c>
      <c r="F13" s="25" t="s">
        <v>86</v>
      </c>
      <c r="G13" s="33">
        <v>4</v>
      </c>
      <c r="H13" s="33" t="s">
        <v>199</v>
      </c>
      <c r="I13" s="25">
        <v>0</v>
      </c>
      <c r="J13" s="25"/>
      <c r="K13" s="25"/>
    </row>
    <row r="14" spans="2:19" ht="31.5" x14ac:dyDescent="0.25">
      <c r="B14" s="42"/>
      <c r="C14" s="42"/>
      <c r="D14" s="42"/>
      <c r="E14" s="42"/>
      <c r="F14" s="42"/>
      <c r="G14" s="62">
        <f>SUM(G8:G13)</f>
        <v>41010</v>
      </c>
      <c r="H14" s="62"/>
      <c r="I14" s="42">
        <f>+I10+I9+I8</f>
        <v>1640</v>
      </c>
      <c r="J14" s="42"/>
      <c r="K14" s="42"/>
      <c r="L14" s="14" t="s">
        <v>225</v>
      </c>
      <c r="M14" s="14" t="s">
        <v>238</v>
      </c>
      <c r="N14" s="14" t="s">
        <v>92</v>
      </c>
      <c r="O14" s="52" t="s">
        <v>229</v>
      </c>
      <c r="P14" s="55" t="s">
        <v>226</v>
      </c>
      <c r="Q14" s="14" t="s">
        <v>100</v>
      </c>
      <c r="R14" s="14" t="s">
        <v>227</v>
      </c>
      <c r="S14" s="17" t="s">
        <v>232</v>
      </c>
    </row>
    <row r="15" spans="2:19" ht="25.5" customHeight="1" x14ac:dyDescent="0.25">
      <c r="B15" s="42"/>
      <c r="C15" s="42"/>
      <c r="D15" s="42"/>
      <c r="E15" s="42"/>
      <c r="F15" s="42"/>
      <c r="G15" s="62"/>
      <c r="H15" s="62"/>
      <c r="I15" s="42"/>
      <c r="J15" s="42"/>
      <c r="K15" s="42"/>
      <c r="L15" s="47" t="s">
        <v>47</v>
      </c>
      <c r="M15" s="11">
        <f>4*(I6+I8+I9+I10)</f>
        <v>6560</v>
      </c>
      <c r="N15" s="47" t="s">
        <v>228</v>
      </c>
      <c r="O15" s="56">
        <v>1600</v>
      </c>
      <c r="P15" s="56">
        <f>+M15*O15</f>
        <v>10496000</v>
      </c>
      <c r="Q15" s="47" t="s">
        <v>236</v>
      </c>
      <c r="R15" s="58" t="s">
        <v>230</v>
      </c>
      <c r="S15" s="11"/>
    </row>
    <row r="16" spans="2:19" x14ac:dyDescent="0.25">
      <c r="B16" s="42"/>
      <c r="C16" s="42"/>
      <c r="D16" s="42"/>
      <c r="E16" s="42"/>
      <c r="F16" s="42"/>
      <c r="G16" s="62"/>
      <c r="H16" s="62"/>
      <c r="I16" s="42"/>
      <c r="J16" s="42"/>
      <c r="K16" s="42"/>
      <c r="L16" s="47" t="s">
        <v>86</v>
      </c>
      <c r="M16" s="11">
        <f>+I11</f>
        <v>32</v>
      </c>
      <c r="N16" s="47" t="s">
        <v>199</v>
      </c>
      <c r="O16" s="56">
        <v>30000</v>
      </c>
      <c r="P16" s="56">
        <f>+M16*O16</f>
        <v>960000</v>
      </c>
      <c r="Q16" s="47" t="s">
        <v>136</v>
      </c>
      <c r="R16" s="50" t="s">
        <v>101</v>
      </c>
      <c r="S16" s="11" t="s">
        <v>233</v>
      </c>
    </row>
    <row r="17" spans="2:19" x14ac:dyDescent="0.25">
      <c r="B17" s="42"/>
      <c r="C17" s="42"/>
      <c r="D17" s="42"/>
      <c r="E17" s="42"/>
      <c r="F17" s="42"/>
      <c r="G17" s="62"/>
      <c r="H17" s="62"/>
      <c r="I17" s="42"/>
      <c r="J17" s="42"/>
      <c r="K17" s="42"/>
      <c r="L17" s="122" t="s">
        <v>231</v>
      </c>
      <c r="M17" s="122"/>
      <c r="N17" s="122"/>
      <c r="O17" s="122"/>
      <c r="P17" s="57">
        <f>SUM(P15:P16)</f>
        <v>11456000</v>
      </c>
      <c r="Q17" s="30"/>
      <c r="R17" s="30"/>
      <c r="S17" s="30"/>
    </row>
    <row r="18" spans="2:19" x14ac:dyDescent="0.25">
      <c r="B18" s="42"/>
      <c r="C18" s="42"/>
      <c r="D18" s="42"/>
      <c r="E18" s="42"/>
      <c r="F18" s="42"/>
      <c r="G18" s="62"/>
      <c r="H18" s="62"/>
      <c r="I18" s="42"/>
      <c r="J18" s="42"/>
      <c r="K18" s="42"/>
    </row>
    <row r="19" spans="2:19" x14ac:dyDescent="0.25">
      <c r="B19" s="42"/>
      <c r="C19" s="42"/>
      <c r="D19" s="42"/>
      <c r="E19" s="42"/>
      <c r="F19" s="42"/>
      <c r="G19" s="62"/>
      <c r="H19" s="62"/>
      <c r="I19" s="42"/>
      <c r="J19" s="42"/>
      <c r="K19" s="42"/>
    </row>
    <row r="20" spans="2:19" x14ac:dyDescent="0.25">
      <c r="B20" s="42"/>
      <c r="C20" s="42"/>
      <c r="D20" s="42"/>
      <c r="E20" s="42"/>
      <c r="F20" s="42"/>
      <c r="G20" s="62"/>
      <c r="H20" s="62"/>
      <c r="I20" s="42"/>
      <c r="J20" s="42"/>
      <c r="K20" s="42"/>
    </row>
    <row r="21" spans="2:19" ht="16.5" customHeight="1" x14ac:dyDescent="0.25"/>
    <row r="22" spans="2:19" x14ac:dyDescent="0.25">
      <c r="B22" s="131" t="s">
        <v>103</v>
      </c>
      <c r="C22" s="131"/>
      <c r="D22" s="131"/>
      <c r="E22" s="131"/>
      <c r="F22" s="131"/>
    </row>
    <row r="23" spans="2:19" ht="31.5" x14ac:dyDescent="0.25">
      <c r="B23" s="12" t="s">
        <v>114</v>
      </c>
      <c r="C23" s="12" t="s">
        <v>102</v>
      </c>
      <c r="D23" s="12" t="s">
        <v>92</v>
      </c>
      <c r="E23" s="63" t="s">
        <v>100</v>
      </c>
      <c r="F23" s="12" t="s">
        <v>104</v>
      </c>
    </row>
    <row r="24" spans="2:19" ht="21" customHeight="1" x14ac:dyDescent="0.25">
      <c r="B24" s="139">
        <v>6000</v>
      </c>
      <c r="C24" s="139">
        <f>+B24*0.04</f>
        <v>240</v>
      </c>
      <c r="D24" s="139" t="s">
        <v>99</v>
      </c>
      <c r="E24" s="139" t="s">
        <v>88</v>
      </c>
      <c r="F24" s="139" t="s">
        <v>101</v>
      </c>
      <c r="G24" s="34"/>
      <c r="H24" s="34"/>
      <c r="I24" s="65"/>
    </row>
    <row r="25" spans="2:19" x14ac:dyDescent="0.25">
      <c r="B25" s="139"/>
      <c r="C25" s="139"/>
      <c r="D25" s="139"/>
      <c r="E25" s="139"/>
      <c r="F25" s="139"/>
      <c r="G25" s="34"/>
      <c r="H25" s="34"/>
    </row>
    <row r="26" spans="2:19" x14ac:dyDescent="0.25">
      <c r="B26" s="139"/>
      <c r="C26" s="139"/>
      <c r="D26" s="139"/>
      <c r="E26" s="139"/>
      <c r="F26" s="139"/>
      <c r="G26" s="34"/>
      <c r="H26" s="34"/>
    </row>
    <row r="29" spans="2:19" ht="47.25" hidden="1" customHeight="1" x14ac:dyDescent="0.25">
      <c r="B29" s="14" t="s">
        <v>98</v>
      </c>
      <c r="C29" s="14" t="s">
        <v>89</v>
      </c>
      <c r="D29" s="14" t="s">
        <v>120</v>
      </c>
      <c r="E29" s="14" t="s">
        <v>121</v>
      </c>
    </row>
    <row r="30" spans="2:19" ht="31.5" hidden="1" customHeight="1" x14ac:dyDescent="0.25">
      <c r="B30" s="14" t="s">
        <v>110</v>
      </c>
      <c r="C30" s="14" t="s">
        <v>28</v>
      </c>
      <c r="D30" s="25">
        <v>4</v>
      </c>
      <c r="E30" s="25">
        <v>0</v>
      </c>
    </row>
    <row r="31" spans="2:19" ht="31.5" hidden="1" x14ac:dyDescent="0.25">
      <c r="B31" s="14" t="s">
        <v>89</v>
      </c>
      <c r="C31" s="14" t="s">
        <v>107</v>
      </c>
      <c r="D31" s="14" t="s">
        <v>116</v>
      </c>
      <c r="E31" s="14" t="s">
        <v>109</v>
      </c>
      <c r="F31" s="14" t="s">
        <v>23</v>
      </c>
    </row>
    <row r="32" spans="2:19" ht="15.75" hidden="1" customHeight="1" x14ac:dyDescent="0.25">
      <c r="B32" s="116" t="s">
        <v>94</v>
      </c>
      <c r="C32" s="95" t="s">
        <v>52</v>
      </c>
      <c r="D32" s="95" t="s">
        <v>141</v>
      </c>
      <c r="E32" s="95">
        <v>0.37</v>
      </c>
      <c r="F32" s="25" t="s">
        <v>143</v>
      </c>
    </row>
    <row r="33" spans="2:15" hidden="1" x14ac:dyDescent="0.25">
      <c r="B33" s="117"/>
      <c r="C33" s="95" t="s">
        <v>54</v>
      </c>
      <c r="D33" s="95" t="s">
        <v>142</v>
      </c>
      <c r="E33" s="95">
        <v>0.4</v>
      </c>
      <c r="F33" s="25" t="s">
        <v>143</v>
      </c>
    </row>
    <row r="36" spans="2:15" ht="31.5" x14ac:dyDescent="0.25">
      <c r="B36" s="14" t="s">
        <v>89</v>
      </c>
      <c r="C36" s="14" t="s">
        <v>107</v>
      </c>
      <c r="D36" s="14" t="s">
        <v>116</v>
      </c>
      <c r="E36" s="14" t="s">
        <v>109</v>
      </c>
      <c r="F36" s="14" t="s">
        <v>95</v>
      </c>
    </row>
    <row r="37" spans="2:15" s="64" customFormat="1" ht="63" x14ac:dyDescent="0.25">
      <c r="B37" s="25" t="s">
        <v>117</v>
      </c>
      <c r="C37" s="25" t="s">
        <v>85</v>
      </c>
      <c r="D37" s="25" t="s">
        <v>117</v>
      </c>
      <c r="E37" s="25">
        <v>0.02</v>
      </c>
      <c r="F37" s="25" t="s">
        <v>118</v>
      </c>
      <c r="I37" s="34"/>
      <c r="J37" s="34"/>
      <c r="K37" s="34"/>
      <c r="L37" s="34"/>
      <c r="M37" s="34"/>
      <c r="N37" s="34"/>
      <c r="O37" s="34"/>
    </row>
    <row r="38" spans="2:15" s="64" customFormat="1" x14ac:dyDescent="0.25">
      <c r="B38" s="34"/>
      <c r="C38" s="34"/>
      <c r="D38" s="34"/>
      <c r="E38" s="25"/>
      <c r="F38" s="34"/>
      <c r="I38" s="34"/>
      <c r="J38" s="34"/>
      <c r="K38" s="34"/>
      <c r="L38" s="34"/>
      <c r="M38" s="34"/>
      <c r="N38" s="34"/>
      <c r="O38" s="34"/>
    </row>
    <row r="39" spans="2:15" s="64" customFormat="1" ht="31.5" hidden="1" x14ac:dyDescent="0.25">
      <c r="B39" s="14" t="s">
        <v>89</v>
      </c>
      <c r="C39" s="14" t="s">
        <v>119</v>
      </c>
      <c r="D39" s="66" t="s">
        <v>31</v>
      </c>
      <c r="E39" s="14" t="s">
        <v>146</v>
      </c>
      <c r="F39" s="34"/>
      <c r="I39" s="34"/>
      <c r="J39" s="34"/>
      <c r="K39" s="34"/>
      <c r="L39" s="34"/>
      <c r="M39" s="34"/>
      <c r="N39" s="34"/>
      <c r="O39" s="34"/>
    </row>
    <row r="40" spans="2:15" s="64" customFormat="1" hidden="1" x14ac:dyDescent="0.25">
      <c r="B40" s="129" t="s">
        <v>106</v>
      </c>
      <c r="C40" s="116" t="s">
        <v>144</v>
      </c>
      <c r="D40" s="116" t="s">
        <v>145</v>
      </c>
      <c r="E40" s="129">
        <v>419.33</v>
      </c>
      <c r="F40" s="34"/>
      <c r="I40" s="34"/>
      <c r="J40" s="34"/>
      <c r="K40" s="34"/>
      <c r="L40" s="34"/>
      <c r="M40" s="34"/>
      <c r="N40" s="34"/>
      <c r="O40" s="34"/>
    </row>
    <row r="41" spans="2:15" s="64" customFormat="1" hidden="1" x14ac:dyDescent="0.25">
      <c r="B41" s="129"/>
      <c r="C41" s="118"/>
      <c r="D41" s="118"/>
      <c r="E41" s="129"/>
      <c r="F41" s="34"/>
      <c r="I41" s="34"/>
      <c r="J41" s="34"/>
      <c r="K41" s="34"/>
      <c r="L41" s="34"/>
      <c r="M41" s="34"/>
      <c r="N41" s="34"/>
      <c r="O41" s="34"/>
    </row>
    <row r="42" spans="2:15" s="64" customFormat="1" x14ac:dyDescent="0.25">
      <c r="B42" s="42"/>
      <c r="C42" s="42"/>
      <c r="D42" s="42"/>
      <c r="E42" s="42"/>
      <c r="F42" s="34"/>
      <c r="I42" s="34"/>
      <c r="J42" s="34"/>
      <c r="K42" s="34"/>
      <c r="L42" s="34"/>
      <c r="M42" s="34"/>
      <c r="N42" s="34"/>
      <c r="O42" s="34"/>
    </row>
    <row r="44" spans="2:15" s="64" customFormat="1" ht="31.5" x14ac:dyDescent="0.25">
      <c r="B44" s="14" t="s">
        <v>89</v>
      </c>
      <c r="C44" s="14" t="s">
        <v>107</v>
      </c>
      <c r="D44" s="14" t="s">
        <v>108</v>
      </c>
      <c r="E44" s="14" t="s">
        <v>109</v>
      </c>
      <c r="F44" s="14" t="s">
        <v>232</v>
      </c>
      <c r="I44" s="34"/>
      <c r="J44" s="34"/>
      <c r="K44" s="34"/>
      <c r="L44" s="34"/>
      <c r="M44" s="34"/>
      <c r="N44" s="34"/>
      <c r="O44" s="34"/>
    </row>
    <row r="45" spans="2:15" s="64" customFormat="1" x14ac:dyDescent="0.25">
      <c r="B45" s="116" t="s">
        <v>27</v>
      </c>
      <c r="C45" s="25" t="s">
        <v>43</v>
      </c>
      <c r="D45" s="25" t="s">
        <v>44</v>
      </c>
      <c r="E45" s="25">
        <v>0.08</v>
      </c>
      <c r="F45" s="116" t="s">
        <v>241</v>
      </c>
      <c r="I45" s="34"/>
      <c r="J45" s="34"/>
      <c r="K45" s="34"/>
      <c r="L45" s="34"/>
      <c r="M45" s="34"/>
      <c r="N45" s="34"/>
      <c r="O45" s="34"/>
    </row>
    <row r="46" spans="2:15" s="64" customFormat="1" ht="31.5" x14ac:dyDescent="0.25">
      <c r="B46" s="118"/>
      <c r="C46" s="25" t="s">
        <v>36</v>
      </c>
      <c r="D46" s="25" t="s">
        <v>58</v>
      </c>
      <c r="E46" s="25">
        <v>0.02</v>
      </c>
      <c r="F46" s="118"/>
      <c r="I46" s="34"/>
      <c r="J46" s="34"/>
      <c r="K46" s="34"/>
      <c r="L46" s="34"/>
      <c r="M46" s="34"/>
      <c r="N46" s="34"/>
      <c r="O46" s="34"/>
    </row>
  </sheetData>
  <mergeCells count="21">
    <mergeCell ref="B2:C2"/>
    <mergeCell ref="B3:C3"/>
    <mergeCell ref="B4:C4"/>
    <mergeCell ref="B5:C5"/>
    <mergeCell ref="F6:K6"/>
    <mergeCell ref="F45:F46"/>
    <mergeCell ref="L17:O17"/>
    <mergeCell ref="C6:E6"/>
    <mergeCell ref="B32:B33"/>
    <mergeCell ref="B40:B41"/>
    <mergeCell ref="C40:C41"/>
    <mergeCell ref="D40:D41"/>
    <mergeCell ref="E40:E41"/>
    <mergeCell ref="B45:B46"/>
    <mergeCell ref="B22:F22"/>
    <mergeCell ref="B24:B26"/>
    <mergeCell ref="C24:C26"/>
    <mergeCell ref="D24:D26"/>
    <mergeCell ref="E24:E26"/>
    <mergeCell ref="F24:F26"/>
    <mergeCell ref="B8:B13"/>
  </mergeCells>
  <pageMargins left="0.12" right="0.12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B2:R50"/>
  <sheetViews>
    <sheetView showGridLines="0" workbookViewId="0">
      <selection activeCell="L10" sqref="L10:R14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33.42578125" style="34" customWidth="1"/>
    <col min="5" max="5" width="14.28515625" style="34" customWidth="1"/>
    <col min="6" max="6" width="18.140625" style="34" customWidth="1"/>
    <col min="7" max="7" width="16.42578125" style="64" customWidth="1"/>
    <col min="8" max="8" width="11.7109375" style="64" customWidth="1"/>
    <col min="9" max="9" width="12.85546875" style="34" customWidth="1"/>
    <col min="10" max="10" width="14.85546875" style="34" customWidth="1"/>
    <col min="11" max="11" width="15" style="34" customWidth="1"/>
    <col min="12" max="12" width="18.28515625" style="34" customWidth="1"/>
    <col min="13" max="13" width="19.140625" style="34" customWidth="1"/>
    <col min="14" max="14" width="15.85546875" style="34" customWidth="1"/>
    <col min="15" max="16" width="15.7109375" style="34" customWidth="1"/>
    <col min="17" max="17" width="15.5703125" style="34" customWidth="1"/>
    <col min="18" max="18" width="22.42578125" style="34" customWidth="1"/>
    <col min="19" max="16384" width="11.42578125" style="34"/>
  </cols>
  <sheetData>
    <row r="2" spans="2:18" x14ac:dyDescent="0.25">
      <c r="B2" s="131" t="s">
        <v>25</v>
      </c>
      <c r="C2" s="131"/>
      <c r="D2" s="27" t="s">
        <v>282</v>
      </c>
      <c r="E2" s="59"/>
      <c r="G2" s="34"/>
      <c r="H2" s="34"/>
    </row>
    <row r="3" spans="2:18" x14ac:dyDescent="0.25">
      <c r="B3" s="131" t="s">
        <v>111</v>
      </c>
      <c r="C3" s="131"/>
      <c r="D3" s="27">
        <v>14</v>
      </c>
      <c r="E3" s="59"/>
      <c r="G3" s="34"/>
      <c r="H3" s="34"/>
    </row>
    <row r="4" spans="2:18" x14ac:dyDescent="0.25">
      <c r="B4" s="131" t="s">
        <v>26</v>
      </c>
      <c r="C4" s="131"/>
      <c r="D4" s="27" t="s">
        <v>222</v>
      </c>
      <c r="E4" s="59"/>
      <c r="G4" s="34"/>
      <c r="H4" s="34"/>
    </row>
    <row r="5" spans="2:18" x14ac:dyDescent="0.25">
      <c r="B5" s="131" t="s">
        <v>112</v>
      </c>
      <c r="C5" s="131"/>
      <c r="D5" s="27">
        <v>10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8" ht="31.5" customHeight="1" x14ac:dyDescent="0.25">
      <c r="C6" s="131" t="s">
        <v>24</v>
      </c>
      <c r="D6" s="131"/>
      <c r="E6" s="131"/>
      <c r="F6" s="131" t="s">
        <v>96</v>
      </c>
      <c r="G6" s="131"/>
      <c r="H6" s="131"/>
      <c r="I6" s="131"/>
      <c r="J6" s="131"/>
      <c r="K6" s="131"/>
    </row>
    <row r="7" spans="2:18" ht="60" customHeight="1" x14ac:dyDescent="0.25">
      <c r="B7" s="103" t="s">
        <v>89</v>
      </c>
      <c r="C7" s="103" t="s">
        <v>107</v>
      </c>
      <c r="D7" s="103" t="s">
        <v>108</v>
      </c>
      <c r="E7" s="103" t="s">
        <v>109</v>
      </c>
      <c r="F7" s="103" t="s">
        <v>22</v>
      </c>
      <c r="G7" s="41" t="s">
        <v>113</v>
      </c>
      <c r="H7" s="41" t="s">
        <v>138</v>
      </c>
      <c r="I7" s="103" t="s">
        <v>21</v>
      </c>
      <c r="J7" s="103" t="s">
        <v>92</v>
      </c>
      <c r="K7" s="103" t="s">
        <v>87</v>
      </c>
    </row>
    <row r="8" spans="2:18" ht="15" customHeight="1" x14ac:dyDescent="0.25">
      <c r="B8" s="129" t="s">
        <v>115</v>
      </c>
      <c r="C8" s="102" t="s">
        <v>283</v>
      </c>
      <c r="D8" s="102" t="s">
        <v>284</v>
      </c>
      <c r="E8" s="102">
        <v>1.28</v>
      </c>
      <c r="F8" s="102" t="s">
        <v>47</v>
      </c>
      <c r="G8" s="104">
        <v>40000</v>
      </c>
      <c r="H8" s="104" t="s">
        <v>105</v>
      </c>
      <c r="I8" s="102">
        <f>+G8*0.04</f>
        <v>1600</v>
      </c>
      <c r="J8" s="102" t="s">
        <v>93</v>
      </c>
      <c r="K8" s="102" t="s">
        <v>88</v>
      </c>
    </row>
    <row r="9" spans="2:18" ht="31.5" x14ac:dyDescent="0.25">
      <c r="B9" s="129"/>
      <c r="C9" s="102" t="s">
        <v>285</v>
      </c>
      <c r="D9" s="102" t="s">
        <v>286</v>
      </c>
      <c r="E9" s="102">
        <v>2.15</v>
      </c>
      <c r="F9" s="102" t="s">
        <v>47</v>
      </c>
      <c r="G9" s="104">
        <v>30</v>
      </c>
      <c r="H9" s="104" t="s">
        <v>90</v>
      </c>
      <c r="I9" s="102">
        <f>+G9*5</f>
        <v>150</v>
      </c>
      <c r="J9" s="102" t="s">
        <v>199</v>
      </c>
      <c r="K9" s="102" t="s">
        <v>287</v>
      </c>
    </row>
    <row r="10" spans="2:18" ht="36" customHeight="1" x14ac:dyDescent="0.25">
      <c r="B10" s="42"/>
      <c r="C10" s="42"/>
      <c r="D10" s="42"/>
      <c r="E10" s="42"/>
      <c r="F10" s="69"/>
      <c r="G10" s="105"/>
      <c r="H10" s="105"/>
      <c r="I10" s="42"/>
      <c r="J10" s="42"/>
      <c r="K10" s="42"/>
      <c r="L10" s="103" t="s">
        <v>225</v>
      </c>
      <c r="M10" s="103" t="s">
        <v>238</v>
      </c>
      <c r="N10" s="103" t="s">
        <v>92</v>
      </c>
      <c r="O10" s="52" t="s">
        <v>229</v>
      </c>
      <c r="P10" s="55" t="s">
        <v>226</v>
      </c>
      <c r="Q10" s="103" t="s">
        <v>100</v>
      </c>
      <c r="R10" s="103" t="s">
        <v>227</v>
      </c>
    </row>
    <row r="11" spans="2:18" x14ac:dyDescent="0.25">
      <c r="B11" s="42"/>
      <c r="C11" s="42"/>
      <c r="D11" s="42"/>
      <c r="E11" s="42"/>
      <c r="F11" s="42"/>
      <c r="G11" s="105"/>
      <c r="H11" s="105"/>
      <c r="I11" s="42"/>
      <c r="J11" s="42"/>
      <c r="K11" s="42"/>
      <c r="L11" s="97" t="s">
        <v>47</v>
      </c>
      <c r="M11" s="102">
        <f>4*(I8)</f>
        <v>6400</v>
      </c>
      <c r="N11" s="97" t="s">
        <v>228</v>
      </c>
      <c r="O11" s="98">
        <v>1600</v>
      </c>
      <c r="P11" s="98">
        <f>+M11*O11</f>
        <v>10240000</v>
      </c>
      <c r="Q11" s="97" t="s">
        <v>236</v>
      </c>
      <c r="R11" s="58" t="s">
        <v>230</v>
      </c>
    </row>
    <row r="12" spans="2:18" x14ac:dyDescent="0.25">
      <c r="B12" s="42"/>
      <c r="C12" s="42"/>
      <c r="D12" s="42"/>
      <c r="E12" s="42"/>
      <c r="F12" s="42"/>
      <c r="G12" s="105"/>
      <c r="H12" s="105"/>
      <c r="I12" s="42"/>
      <c r="J12" s="42"/>
      <c r="K12" s="42"/>
      <c r="L12" s="97" t="s">
        <v>86</v>
      </c>
      <c r="M12" s="109">
        <v>30</v>
      </c>
      <c r="N12" s="97" t="s">
        <v>199</v>
      </c>
      <c r="O12" s="98">
        <v>30000</v>
      </c>
      <c r="P12" s="98">
        <f t="shared" ref="P12" si="0">+M12*O12</f>
        <v>900000</v>
      </c>
      <c r="Q12" s="97" t="s">
        <v>136</v>
      </c>
      <c r="R12" s="58" t="s">
        <v>101</v>
      </c>
    </row>
    <row r="13" spans="2:18" ht="47.25" x14ac:dyDescent="0.25">
      <c r="B13" s="42"/>
      <c r="C13" s="42"/>
      <c r="D13" s="42"/>
      <c r="E13" s="42"/>
      <c r="F13" s="42"/>
      <c r="G13" s="105"/>
      <c r="H13" s="105"/>
      <c r="I13" s="42"/>
      <c r="J13" s="42"/>
      <c r="K13" s="42"/>
      <c r="L13" s="102" t="s">
        <v>234</v>
      </c>
      <c r="M13" s="102">
        <f>30*E49</f>
        <v>1200</v>
      </c>
      <c r="N13" s="104" t="s">
        <v>235</v>
      </c>
      <c r="O13" s="98">
        <v>900</v>
      </c>
      <c r="P13" s="98">
        <f>+M13*O13</f>
        <v>1080000</v>
      </c>
      <c r="Q13" s="102" t="s">
        <v>236</v>
      </c>
      <c r="R13" s="27" t="s">
        <v>237</v>
      </c>
    </row>
    <row r="14" spans="2:18" x14ac:dyDescent="0.25">
      <c r="B14" s="42"/>
      <c r="C14" s="42"/>
      <c r="D14" s="42"/>
      <c r="E14" s="42"/>
      <c r="F14" s="42"/>
      <c r="G14" s="105"/>
      <c r="H14" s="105"/>
      <c r="I14" s="42"/>
      <c r="J14" s="42"/>
      <c r="K14" s="42"/>
      <c r="L14" s="118" t="s">
        <v>231</v>
      </c>
      <c r="M14" s="118"/>
      <c r="N14" s="118"/>
      <c r="O14" s="118"/>
      <c r="P14" s="99">
        <f>SUM(P11:P13)</f>
        <v>12220000</v>
      </c>
    </row>
    <row r="15" spans="2:18" x14ac:dyDescent="0.25">
      <c r="B15" s="42"/>
      <c r="C15" s="42"/>
      <c r="D15" s="42"/>
      <c r="E15" s="42"/>
      <c r="F15" s="42"/>
      <c r="G15" s="105"/>
      <c r="H15" s="105"/>
      <c r="I15" s="42"/>
      <c r="J15" s="42"/>
      <c r="K15" s="42"/>
    </row>
    <row r="16" spans="2:18" x14ac:dyDescent="0.25">
      <c r="B16" s="42"/>
      <c r="C16" s="42"/>
      <c r="D16" s="42"/>
      <c r="E16" s="42"/>
      <c r="F16" s="42"/>
      <c r="G16" s="105"/>
      <c r="H16" s="105"/>
      <c r="I16" s="42"/>
      <c r="J16" s="42"/>
      <c r="K16" s="42"/>
    </row>
    <row r="17" spans="2:16" x14ac:dyDescent="0.25">
      <c r="B17" s="131" t="s">
        <v>103</v>
      </c>
      <c r="C17" s="131"/>
      <c r="D17" s="131"/>
      <c r="E17" s="131"/>
      <c r="F17" s="131"/>
      <c r="G17" s="105"/>
      <c r="H17" s="105"/>
      <c r="I17" s="42"/>
      <c r="J17" s="42"/>
      <c r="K17" s="42"/>
    </row>
    <row r="18" spans="2:16" ht="31.5" x14ac:dyDescent="0.25">
      <c r="B18" s="100" t="s">
        <v>114</v>
      </c>
      <c r="C18" s="100" t="s">
        <v>102</v>
      </c>
      <c r="D18" s="100" t="s">
        <v>92</v>
      </c>
      <c r="E18" s="63" t="s">
        <v>100</v>
      </c>
      <c r="F18" s="100" t="s">
        <v>104</v>
      </c>
      <c r="G18" s="105"/>
      <c r="H18" s="105"/>
      <c r="I18" s="42"/>
      <c r="J18" s="42"/>
      <c r="K18" s="42"/>
    </row>
    <row r="19" spans="2:16" x14ac:dyDescent="0.25">
      <c r="B19" s="139">
        <v>10000</v>
      </c>
      <c r="C19" s="139">
        <f>+B19*0.04</f>
        <v>400</v>
      </c>
      <c r="D19" s="139" t="s">
        <v>99</v>
      </c>
      <c r="E19" s="139" t="s">
        <v>88</v>
      </c>
      <c r="F19" s="139" t="s">
        <v>101</v>
      </c>
      <c r="G19" s="105"/>
      <c r="H19" s="105"/>
      <c r="I19" s="42"/>
      <c r="J19" s="42"/>
      <c r="K19" s="42"/>
    </row>
    <row r="20" spans="2:16" x14ac:dyDescent="0.25">
      <c r="B20" s="139"/>
      <c r="C20" s="139"/>
      <c r="D20" s="139"/>
      <c r="E20" s="139"/>
      <c r="F20" s="139"/>
      <c r="G20" s="105"/>
      <c r="H20" s="105"/>
      <c r="I20" s="42"/>
      <c r="J20" s="42"/>
      <c r="K20" s="42"/>
    </row>
    <row r="21" spans="2:16" x14ac:dyDescent="0.25">
      <c r="B21" s="139"/>
      <c r="C21" s="139"/>
      <c r="D21" s="139"/>
      <c r="E21" s="139"/>
      <c r="F21" s="139"/>
      <c r="G21" s="105"/>
      <c r="H21" s="105"/>
      <c r="I21" s="42"/>
      <c r="J21" s="42"/>
      <c r="K21" s="42"/>
    </row>
    <row r="22" spans="2:16" ht="16.5" customHeight="1" x14ac:dyDescent="0.25"/>
    <row r="24" spans="2:16" ht="31.5" x14ac:dyDescent="0.25">
      <c r="B24" s="103" t="s">
        <v>89</v>
      </c>
      <c r="C24" s="103" t="s">
        <v>107</v>
      </c>
      <c r="D24" s="103" t="s">
        <v>116</v>
      </c>
      <c r="E24" s="103" t="s">
        <v>109</v>
      </c>
      <c r="F24" s="103" t="s">
        <v>23</v>
      </c>
    </row>
    <row r="25" spans="2:16" ht="21" customHeight="1" x14ac:dyDescent="0.25">
      <c r="B25" s="129" t="s">
        <v>94</v>
      </c>
      <c r="C25" s="102" t="s">
        <v>52</v>
      </c>
      <c r="D25" s="102" t="s">
        <v>288</v>
      </c>
      <c r="E25" s="102">
        <v>0.94</v>
      </c>
      <c r="F25" s="102" t="s">
        <v>143</v>
      </c>
      <c r="G25" s="34"/>
      <c r="H25" s="34"/>
      <c r="I25" s="65"/>
    </row>
    <row r="26" spans="2:16" x14ac:dyDescent="0.25">
      <c r="B26" s="129"/>
      <c r="C26" s="102" t="s">
        <v>54</v>
      </c>
      <c r="D26" s="102" t="s">
        <v>289</v>
      </c>
      <c r="E26" s="102">
        <v>0.75</v>
      </c>
      <c r="F26" s="102" t="s">
        <v>143</v>
      </c>
      <c r="G26" s="34"/>
      <c r="H26" s="34"/>
    </row>
    <row r="27" spans="2:16" x14ac:dyDescent="0.25">
      <c r="B27" s="129"/>
      <c r="C27" s="102" t="s">
        <v>56</v>
      </c>
      <c r="D27" s="102" t="s">
        <v>290</v>
      </c>
      <c r="E27" s="102">
        <v>0.97</v>
      </c>
      <c r="F27" s="102" t="s">
        <v>143</v>
      </c>
      <c r="G27" s="34"/>
      <c r="H27" s="34"/>
    </row>
    <row r="28" spans="2:16" x14ac:dyDescent="0.25">
      <c r="B28" s="129"/>
      <c r="C28" s="102" t="s">
        <v>61</v>
      </c>
      <c r="D28" s="102" t="s">
        <v>291</v>
      </c>
      <c r="E28" s="102">
        <v>1.1100000000000001</v>
      </c>
      <c r="F28" s="102" t="s">
        <v>143</v>
      </c>
      <c r="G28" s="34"/>
    </row>
    <row r="29" spans="2:16" x14ac:dyDescent="0.25">
      <c r="B29" s="129"/>
      <c r="C29" s="102" t="s">
        <v>63</v>
      </c>
      <c r="D29" s="102" t="s">
        <v>292</v>
      </c>
      <c r="E29" s="102">
        <v>1.17</v>
      </c>
      <c r="F29" s="102" t="s">
        <v>143</v>
      </c>
      <c r="G29" s="34"/>
      <c r="L29" s="105"/>
      <c r="M29" s="140"/>
      <c r="N29" s="140"/>
      <c r="O29" s="140"/>
      <c r="P29" s="140"/>
    </row>
    <row r="30" spans="2:16" x14ac:dyDescent="0.25">
      <c r="B30" s="129"/>
      <c r="C30" s="102" t="s">
        <v>67</v>
      </c>
      <c r="D30" s="102" t="s">
        <v>293</v>
      </c>
      <c r="E30" s="102">
        <v>0.98</v>
      </c>
      <c r="F30" s="102" t="s">
        <v>143</v>
      </c>
      <c r="G30" s="34"/>
      <c r="L30" s="105"/>
      <c r="M30" s="140"/>
      <c r="N30" s="140"/>
      <c r="O30" s="140"/>
      <c r="P30" s="140"/>
    </row>
    <row r="31" spans="2:16" x14ac:dyDescent="0.25">
      <c r="B31" s="129"/>
      <c r="C31" s="102" t="s">
        <v>69</v>
      </c>
      <c r="D31" s="102" t="s">
        <v>294</v>
      </c>
      <c r="E31" s="102">
        <v>1.54</v>
      </c>
      <c r="F31" s="102" t="s">
        <v>143</v>
      </c>
      <c r="G31" s="34"/>
      <c r="L31" s="105"/>
      <c r="M31" s="140"/>
      <c r="N31" s="140"/>
      <c r="O31" s="140"/>
      <c r="P31" s="140"/>
    </row>
    <row r="34" spans="2:11" ht="57" customHeight="1" x14ac:dyDescent="0.25">
      <c r="B34" s="103" t="s">
        <v>89</v>
      </c>
      <c r="C34" s="103" t="s">
        <v>107</v>
      </c>
      <c r="D34" s="103" t="s">
        <v>116</v>
      </c>
      <c r="E34" s="103" t="s">
        <v>109</v>
      </c>
      <c r="F34" s="103" t="s">
        <v>95</v>
      </c>
    </row>
    <row r="35" spans="2:11" ht="82.5" customHeight="1" x14ac:dyDescent="0.25">
      <c r="B35" s="102" t="s">
        <v>117</v>
      </c>
      <c r="C35" s="102" t="s">
        <v>85</v>
      </c>
      <c r="D35" s="102" t="s">
        <v>208</v>
      </c>
      <c r="E35" s="102">
        <v>2.11</v>
      </c>
      <c r="F35" s="102" t="s">
        <v>118</v>
      </c>
    </row>
    <row r="37" spans="2:11" ht="31.5" hidden="1" x14ac:dyDescent="0.25">
      <c r="B37" s="103" t="s">
        <v>89</v>
      </c>
      <c r="C37" s="103" t="s">
        <v>119</v>
      </c>
      <c r="D37" s="103" t="s">
        <v>116</v>
      </c>
      <c r="E37" s="103" t="s">
        <v>146</v>
      </c>
    </row>
    <row r="38" spans="2:11" hidden="1" x14ac:dyDescent="0.25">
      <c r="B38" s="129" t="s">
        <v>106</v>
      </c>
      <c r="C38" s="116" t="s">
        <v>144</v>
      </c>
      <c r="D38" s="116" t="s">
        <v>145</v>
      </c>
      <c r="E38" s="129">
        <v>489.4</v>
      </c>
    </row>
    <row r="39" spans="2:11" hidden="1" x14ac:dyDescent="0.25">
      <c r="B39" s="129"/>
      <c r="C39" s="118"/>
      <c r="D39" s="118"/>
      <c r="E39" s="129"/>
    </row>
    <row r="40" spans="2:11" x14ac:dyDescent="0.25">
      <c r="B40" s="42"/>
      <c r="C40" s="42"/>
      <c r="D40" s="42"/>
      <c r="E40" s="42"/>
    </row>
    <row r="42" spans="2:11" ht="31.5" x14ac:dyDescent="0.25">
      <c r="B42" s="103" t="s">
        <v>89</v>
      </c>
      <c r="C42" s="103" t="s">
        <v>107</v>
      </c>
      <c r="D42" s="103" t="s">
        <v>108</v>
      </c>
      <c r="E42" s="103" t="s">
        <v>109</v>
      </c>
      <c r="F42" s="103" t="s">
        <v>232</v>
      </c>
      <c r="I42" s="64"/>
      <c r="K42" s="64"/>
    </row>
    <row r="43" spans="2:11" ht="15.75" customHeight="1" x14ac:dyDescent="0.25">
      <c r="B43" s="129" t="s">
        <v>27</v>
      </c>
      <c r="C43" s="102" t="s">
        <v>43</v>
      </c>
      <c r="D43" s="102" t="s">
        <v>44</v>
      </c>
      <c r="E43" s="102">
        <v>0.02</v>
      </c>
      <c r="F43" s="129" t="s">
        <v>241</v>
      </c>
      <c r="I43" s="64"/>
      <c r="K43" s="64"/>
    </row>
    <row r="44" spans="2:11" ht="31.5" x14ac:dyDescent="0.25">
      <c r="B44" s="129"/>
      <c r="C44" s="102" t="s">
        <v>36</v>
      </c>
      <c r="D44" s="102" t="s">
        <v>58</v>
      </c>
      <c r="E44" s="102">
        <v>0.01</v>
      </c>
      <c r="F44" s="129"/>
      <c r="I44" s="64"/>
      <c r="K44" s="64"/>
    </row>
    <row r="48" spans="2:11" ht="47.25" x14ac:dyDescent="0.25">
      <c r="B48" s="103" t="s">
        <v>98</v>
      </c>
      <c r="C48" s="103" t="s">
        <v>89</v>
      </c>
      <c r="D48" s="103" t="s">
        <v>120</v>
      </c>
      <c r="E48" s="103" t="s">
        <v>121</v>
      </c>
    </row>
    <row r="49" spans="2:8" x14ac:dyDescent="0.25">
      <c r="B49" s="111"/>
      <c r="C49" s="103" t="s">
        <v>29</v>
      </c>
      <c r="D49" s="102">
        <v>12</v>
      </c>
      <c r="E49" s="117">
        <v>40</v>
      </c>
      <c r="G49" s="34"/>
      <c r="H49" s="34"/>
    </row>
    <row r="50" spans="2:8" x14ac:dyDescent="0.25">
      <c r="B50" s="112"/>
      <c r="C50" s="103" t="s">
        <v>30</v>
      </c>
      <c r="D50" s="102">
        <v>12</v>
      </c>
      <c r="E50" s="118"/>
      <c r="G50" s="34"/>
      <c r="H50" s="34"/>
    </row>
  </sheetData>
  <mergeCells count="27">
    <mergeCell ref="F6:K6"/>
    <mergeCell ref="B2:C2"/>
    <mergeCell ref="B3:C3"/>
    <mergeCell ref="B4:C4"/>
    <mergeCell ref="B5:C5"/>
    <mergeCell ref="C6:E6"/>
    <mergeCell ref="P29:P31"/>
    <mergeCell ref="B8:B9"/>
    <mergeCell ref="L14:O14"/>
    <mergeCell ref="B17:F17"/>
    <mergeCell ref="B19:B21"/>
    <mergeCell ref="C19:C21"/>
    <mergeCell ref="D19:D21"/>
    <mergeCell ref="E19:E21"/>
    <mergeCell ref="F19:F21"/>
    <mergeCell ref="F43:F44"/>
    <mergeCell ref="B25:B31"/>
    <mergeCell ref="M29:M31"/>
    <mergeCell ref="N29:N31"/>
    <mergeCell ref="O29:O31"/>
    <mergeCell ref="B49:B50"/>
    <mergeCell ref="E49:E50"/>
    <mergeCell ref="B38:B39"/>
    <mergeCell ref="C38:C39"/>
    <mergeCell ref="D38:D39"/>
    <mergeCell ref="E38:E39"/>
    <mergeCell ref="B43:B44"/>
  </mergeCells>
  <pageMargins left="0.12" right="0.12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H20"/>
  <sheetViews>
    <sheetView workbookViewId="0">
      <selection activeCell="D1" sqref="D1"/>
    </sheetView>
  </sheetViews>
  <sheetFormatPr baseColWidth="10" defaultRowHeight="15" x14ac:dyDescent="0.25"/>
  <cols>
    <col min="2" max="2" width="28.7109375" customWidth="1"/>
    <col min="3" max="3" width="19.28515625" customWidth="1"/>
    <col min="4" max="4" width="20.28515625" customWidth="1"/>
    <col min="5" max="5" width="22.85546875" customWidth="1"/>
    <col min="6" max="6" width="21" customWidth="1"/>
    <col min="7" max="7" width="20.85546875" customWidth="1"/>
    <col min="8" max="8" width="21.5703125" customWidth="1"/>
  </cols>
  <sheetData>
    <row r="3" spans="2:8" ht="15.75" x14ac:dyDescent="0.25">
      <c r="B3" s="7"/>
      <c r="C3" s="7"/>
      <c r="D3" s="7"/>
      <c r="E3" s="7"/>
      <c r="F3" s="7"/>
      <c r="G3" s="7"/>
      <c r="H3" s="7"/>
    </row>
    <row r="4" spans="2:8" ht="31.5" x14ac:dyDescent="0.25">
      <c r="B4" s="7" t="s">
        <v>250</v>
      </c>
      <c r="C4" s="7"/>
      <c r="D4" s="7"/>
      <c r="E4" s="7"/>
      <c r="F4" s="7"/>
      <c r="G4" s="7"/>
      <c r="H4" s="7"/>
    </row>
    <row r="5" spans="2:8" ht="15.75" x14ac:dyDescent="0.25">
      <c r="B5" s="106" t="s">
        <v>248</v>
      </c>
      <c r="C5" s="106" t="s">
        <v>242</v>
      </c>
      <c r="D5" s="106" t="s">
        <v>243</v>
      </c>
      <c r="E5" s="106" t="s">
        <v>244</v>
      </c>
      <c r="F5" s="106" t="s">
        <v>245</v>
      </c>
      <c r="G5" s="106" t="s">
        <v>246</v>
      </c>
      <c r="H5" s="106" t="s">
        <v>247</v>
      </c>
    </row>
    <row r="6" spans="2:8" ht="31.5" x14ac:dyDescent="0.25">
      <c r="B6" s="15" t="s">
        <v>47</v>
      </c>
      <c r="C6" s="107" t="s">
        <v>249</v>
      </c>
      <c r="D6" s="107" t="s">
        <v>268</v>
      </c>
      <c r="E6" s="107" t="s">
        <v>269</v>
      </c>
      <c r="F6" s="107"/>
      <c r="G6" s="107" t="s">
        <v>270</v>
      </c>
      <c r="H6" s="107" t="s">
        <v>251</v>
      </c>
    </row>
    <row r="7" spans="2:8" ht="31.5" x14ac:dyDescent="0.25">
      <c r="B7" s="101" t="s">
        <v>86</v>
      </c>
      <c r="C7" s="107" t="s">
        <v>249</v>
      </c>
      <c r="D7" s="107" t="s">
        <v>268</v>
      </c>
      <c r="E7" s="107" t="s">
        <v>269</v>
      </c>
      <c r="F7" s="108"/>
      <c r="G7" s="107" t="s">
        <v>270</v>
      </c>
      <c r="H7" s="107" t="s">
        <v>251</v>
      </c>
    </row>
    <row r="8" spans="2:8" ht="47.25" x14ac:dyDescent="0.25">
      <c r="B8" s="126" t="s">
        <v>271</v>
      </c>
      <c r="C8" s="107" t="s">
        <v>252</v>
      </c>
      <c r="D8" s="107" t="s">
        <v>268</v>
      </c>
      <c r="E8" s="145" t="s">
        <v>253</v>
      </c>
      <c r="F8" s="107" t="s">
        <v>254</v>
      </c>
      <c r="G8" s="145" t="s">
        <v>255</v>
      </c>
      <c r="H8" s="107" t="s">
        <v>256</v>
      </c>
    </row>
    <row r="9" spans="2:8" ht="78.75" x14ac:dyDescent="0.25">
      <c r="B9" s="126"/>
      <c r="C9" s="107" t="s">
        <v>257</v>
      </c>
      <c r="D9" s="107" t="s">
        <v>258</v>
      </c>
      <c r="E9" s="146"/>
      <c r="F9" s="107" t="s">
        <v>259</v>
      </c>
      <c r="G9" s="146"/>
      <c r="H9" s="107" t="s">
        <v>260</v>
      </c>
    </row>
    <row r="10" spans="2:8" ht="15.75" x14ac:dyDescent="0.25">
      <c r="B10" s="5"/>
      <c r="C10" s="5"/>
      <c r="D10" s="5"/>
      <c r="E10" s="5"/>
      <c r="F10" s="5"/>
      <c r="G10" s="5"/>
      <c r="H10" s="5"/>
    </row>
    <row r="11" spans="2:8" ht="15.75" x14ac:dyDescent="0.25">
      <c r="B11" s="5"/>
      <c r="C11" s="5"/>
      <c r="D11" s="5"/>
      <c r="E11" s="5"/>
      <c r="F11" s="5"/>
      <c r="G11" s="5"/>
      <c r="H11" s="5"/>
    </row>
    <row r="12" spans="2:8" ht="31.5" x14ac:dyDescent="0.25">
      <c r="B12" s="5" t="s">
        <v>261</v>
      </c>
      <c r="C12" s="5"/>
      <c r="D12" s="5"/>
      <c r="E12" s="5"/>
      <c r="F12" s="5"/>
      <c r="G12" s="5"/>
      <c r="H12" s="5"/>
    </row>
    <row r="13" spans="2:8" ht="15.75" x14ac:dyDescent="0.25">
      <c r="B13" s="5"/>
      <c r="C13" s="5"/>
      <c r="D13" s="5"/>
      <c r="E13" s="5"/>
      <c r="F13" s="5"/>
      <c r="G13" s="5"/>
      <c r="H13" s="5"/>
    </row>
    <row r="14" spans="2:8" ht="15.75" x14ac:dyDescent="0.25">
      <c r="B14" s="106" t="s">
        <v>248</v>
      </c>
      <c r="C14" s="106" t="s">
        <v>242</v>
      </c>
      <c r="D14" s="106" t="s">
        <v>243</v>
      </c>
      <c r="E14" s="106" t="s">
        <v>244</v>
      </c>
      <c r="F14" s="106" t="s">
        <v>245</v>
      </c>
      <c r="G14" s="106" t="s">
        <v>246</v>
      </c>
      <c r="H14" s="106" t="s">
        <v>247</v>
      </c>
    </row>
    <row r="15" spans="2:8" ht="126" x14ac:dyDescent="0.25">
      <c r="B15" s="147" t="s">
        <v>47</v>
      </c>
      <c r="C15" s="147" t="s">
        <v>262</v>
      </c>
      <c r="D15" s="147" t="s">
        <v>272</v>
      </c>
      <c r="E15" s="147" t="s">
        <v>273</v>
      </c>
      <c r="F15" s="147"/>
      <c r="G15" s="147" t="s">
        <v>263</v>
      </c>
      <c r="H15" s="107" t="s">
        <v>264</v>
      </c>
    </row>
    <row r="16" spans="2:8" ht="181.5" customHeight="1" x14ac:dyDescent="0.25">
      <c r="B16" s="147"/>
      <c r="C16" s="147"/>
      <c r="D16" s="147"/>
      <c r="E16" s="147"/>
      <c r="F16" s="147"/>
      <c r="G16" s="147"/>
      <c r="H16" s="107" t="s">
        <v>281</v>
      </c>
    </row>
    <row r="17" spans="2:8" ht="181.5" customHeight="1" x14ac:dyDescent="0.25">
      <c r="B17" s="147"/>
      <c r="C17" s="147"/>
      <c r="D17" s="147"/>
      <c r="E17" s="147"/>
      <c r="F17" s="147"/>
      <c r="G17" s="147"/>
      <c r="H17" s="107" t="s">
        <v>274</v>
      </c>
    </row>
    <row r="18" spans="2:8" ht="181.5" customHeight="1" x14ac:dyDescent="0.25">
      <c r="B18" s="147"/>
      <c r="C18" s="147"/>
      <c r="D18" s="147"/>
      <c r="E18" s="147"/>
      <c r="F18" s="147"/>
      <c r="G18" s="147"/>
      <c r="H18" s="107" t="s">
        <v>275</v>
      </c>
    </row>
    <row r="19" spans="2:8" ht="78.75" x14ac:dyDescent="0.25">
      <c r="B19" s="107" t="s">
        <v>86</v>
      </c>
      <c r="C19" s="107" t="s">
        <v>262</v>
      </c>
      <c r="D19" s="107" t="s">
        <v>266</v>
      </c>
      <c r="E19" s="107" t="s">
        <v>276</v>
      </c>
      <c r="F19" s="107"/>
      <c r="G19" s="107" t="s">
        <v>263</v>
      </c>
      <c r="H19" s="107" t="s">
        <v>265</v>
      </c>
    </row>
    <row r="20" spans="2:8" ht="141.75" x14ac:dyDescent="0.25">
      <c r="B20" s="107" t="s">
        <v>271</v>
      </c>
      <c r="C20" s="107" t="s">
        <v>267</v>
      </c>
      <c r="D20" s="107" t="s">
        <v>277</v>
      </c>
      <c r="E20" s="107"/>
      <c r="F20" s="107" t="s">
        <v>278</v>
      </c>
      <c r="G20" s="107" t="s">
        <v>279</v>
      </c>
      <c r="H20" s="107" t="s">
        <v>280</v>
      </c>
    </row>
  </sheetData>
  <mergeCells count="9">
    <mergeCell ref="B8:B9"/>
    <mergeCell ref="E8:E9"/>
    <mergeCell ref="G8:G9"/>
    <mergeCell ref="B15:B18"/>
    <mergeCell ref="C15:C18"/>
    <mergeCell ref="D15:D18"/>
    <mergeCell ref="E15:E18"/>
    <mergeCell ref="F15:F18"/>
    <mergeCell ref="G15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T96"/>
  <sheetViews>
    <sheetView showGridLines="0" topLeftCell="A45" workbookViewId="0">
      <selection activeCell="M65" sqref="M65:S82"/>
    </sheetView>
  </sheetViews>
  <sheetFormatPr baseColWidth="10" defaultColWidth="11.42578125" defaultRowHeight="15.75" x14ac:dyDescent="0.25"/>
  <cols>
    <col min="1" max="1" width="1.5703125" style="7" customWidth="1"/>
    <col min="2" max="2" width="15" style="7" customWidth="1"/>
    <col min="3" max="3" width="15.140625" style="7" customWidth="1"/>
    <col min="4" max="4" width="29.42578125" style="7" customWidth="1"/>
    <col min="5" max="5" width="14.28515625" style="7" customWidth="1"/>
    <col min="6" max="6" width="18.140625" style="7" customWidth="1"/>
    <col min="7" max="7" width="16.42578125" style="22" customWidth="1"/>
    <col min="8" max="8" width="14.85546875" style="22" customWidth="1"/>
    <col min="9" max="9" width="13.28515625" style="7" customWidth="1"/>
    <col min="10" max="10" width="14.85546875" style="7" customWidth="1"/>
    <col min="11" max="11" width="15" style="7" customWidth="1"/>
    <col min="12" max="12" width="18.28515625" style="7" customWidth="1"/>
    <col min="13" max="13" width="19.140625" style="7" customWidth="1"/>
    <col min="14" max="14" width="16.42578125" style="7" customWidth="1"/>
    <col min="15" max="15" width="21" style="7" customWidth="1"/>
    <col min="16" max="16" width="21.140625" style="7" customWidth="1"/>
    <col min="17" max="17" width="24.42578125" style="7" customWidth="1"/>
    <col min="18" max="18" width="20.42578125" style="7" customWidth="1"/>
    <col min="19" max="19" width="32.140625" style="7" customWidth="1"/>
    <col min="20" max="20" width="15.140625" style="7" customWidth="1"/>
    <col min="21" max="21" width="15.85546875" style="7" customWidth="1"/>
    <col min="22" max="22" width="15.140625" style="7" customWidth="1"/>
    <col min="23" max="23" width="14.5703125" style="7" customWidth="1"/>
    <col min="24" max="24" width="11.42578125" style="7"/>
    <col min="25" max="25" width="17.5703125" style="7" customWidth="1"/>
    <col min="26" max="26" width="16.5703125" style="7" customWidth="1"/>
    <col min="27" max="16384" width="11.42578125" style="7"/>
  </cols>
  <sheetData>
    <row r="2" spans="2:18" x14ac:dyDescent="0.25">
      <c r="B2" s="125" t="s">
        <v>25</v>
      </c>
      <c r="C2" s="125"/>
      <c r="D2" s="10" t="s">
        <v>32</v>
      </c>
      <c r="E2" s="18"/>
      <c r="G2" s="7"/>
      <c r="H2" s="7"/>
    </row>
    <row r="3" spans="2:18" x14ac:dyDescent="0.25">
      <c r="B3" s="125" t="s">
        <v>111</v>
      </c>
      <c r="C3" s="125"/>
      <c r="D3" s="10" t="s">
        <v>34</v>
      </c>
      <c r="E3" s="18"/>
      <c r="G3" s="7"/>
      <c r="H3" s="7"/>
    </row>
    <row r="4" spans="2:18" x14ac:dyDescent="0.25">
      <c r="B4" s="125" t="s">
        <v>26</v>
      </c>
      <c r="C4" s="125"/>
      <c r="D4" s="10" t="s">
        <v>33</v>
      </c>
      <c r="E4" s="18"/>
      <c r="G4" s="7"/>
      <c r="H4" s="7"/>
    </row>
    <row r="5" spans="2:18" x14ac:dyDescent="0.25">
      <c r="B5" s="125" t="s">
        <v>112</v>
      </c>
      <c r="C5" s="125"/>
      <c r="D5" s="10">
        <v>8.16</v>
      </c>
      <c r="E5" s="19"/>
      <c r="F5" s="20"/>
      <c r="G5" s="20"/>
      <c r="H5" s="20"/>
      <c r="I5" s="20"/>
      <c r="J5" s="20"/>
      <c r="K5" s="20"/>
      <c r="L5" s="5"/>
      <c r="M5" s="5"/>
      <c r="N5" s="5"/>
      <c r="O5" s="5"/>
    </row>
    <row r="6" spans="2:18" ht="31.5" customHeight="1" x14ac:dyDescent="0.25">
      <c r="C6" s="123" t="s">
        <v>24</v>
      </c>
      <c r="D6" s="124"/>
      <c r="E6" s="127"/>
      <c r="F6" s="123" t="s">
        <v>96</v>
      </c>
      <c r="G6" s="124"/>
      <c r="H6" s="124"/>
      <c r="I6" s="124"/>
      <c r="J6" s="124"/>
      <c r="K6" s="124"/>
      <c r="N6" s="119" t="s">
        <v>103</v>
      </c>
      <c r="O6" s="119"/>
      <c r="P6" s="119"/>
      <c r="Q6" s="119"/>
      <c r="R6" s="119"/>
    </row>
    <row r="7" spans="2:18" ht="60" customHeight="1" x14ac:dyDescent="0.25">
      <c r="B7" s="3" t="s">
        <v>89</v>
      </c>
      <c r="C7" s="3" t="s">
        <v>107</v>
      </c>
      <c r="D7" s="3" t="s">
        <v>108</v>
      </c>
      <c r="E7" s="3" t="s">
        <v>109</v>
      </c>
      <c r="F7" s="3" t="s">
        <v>22</v>
      </c>
      <c r="G7" s="4" t="s">
        <v>113</v>
      </c>
      <c r="H7" s="4" t="s">
        <v>89</v>
      </c>
      <c r="I7" s="3" t="s">
        <v>21</v>
      </c>
      <c r="J7" s="3" t="s">
        <v>92</v>
      </c>
      <c r="K7" s="3" t="s">
        <v>87</v>
      </c>
      <c r="N7" s="6" t="s">
        <v>114</v>
      </c>
      <c r="O7" s="6" t="s">
        <v>102</v>
      </c>
      <c r="P7" s="6" t="s">
        <v>92</v>
      </c>
      <c r="Q7" s="23" t="s">
        <v>100</v>
      </c>
      <c r="R7" s="6" t="s">
        <v>104</v>
      </c>
    </row>
    <row r="8" spans="2:18" x14ac:dyDescent="0.25">
      <c r="B8" s="113" t="s">
        <v>115</v>
      </c>
      <c r="C8" s="13" t="s">
        <v>46</v>
      </c>
      <c r="D8" s="13" t="s">
        <v>45</v>
      </c>
      <c r="E8" s="13">
        <v>0.15</v>
      </c>
      <c r="F8" s="13" t="s">
        <v>47</v>
      </c>
      <c r="G8" s="21">
        <v>4200</v>
      </c>
      <c r="H8" s="21" t="s">
        <v>105</v>
      </c>
      <c r="I8" s="13">
        <f>+G8*0.04</f>
        <v>168</v>
      </c>
      <c r="J8" s="13" t="s">
        <v>93</v>
      </c>
      <c r="K8" s="13" t="s">
        <v>88</v>
      </c>
      <c r="N8" s="120">
        <v>2500</v>
      </c>
      <c r="O8" s="120">
        <f>+N8*0.04</f>
        <v>100</v>
      </c>
      <c r="P8" s="120" t="s">
        <v>99</v>
      </c>
      <c r="Q8" s="120" t="s">
        <v>88</v>
      </c>
      <c r="R8" s="120" t="s">
        <v>101</v>
      </c>
    </row>
    <row r="9" spans="2:18" x14ac:dyDescent="0.25">
      <c r="B9" s="114"/>
      <c r="C9" s="13" t="s">
        <v>49</v>
      </c>
      <c r="D9" s="13" t="s">
        <v>48</v>
      </c>
      <c r="E9" s="13">
        <v>0.08</v>
      </c>
      <c r="F9" s="13" t="s">
        <v>86</v>
      </c>
      <c r="G9" s="21">
        <v>8</v>
      </c>
      <c r="H9" s="21" t="s">
        <v>90</v>
      </c>
      <c r="I9" s="13">
        <v>32</v>
      </c>
      <c r="J9" s="13" t="s">
        <v>90</v>
      </c>
      <c r="K9" s="13" t="s">
        <v>91</v>
      </c>
      <c r="N9" s="120"/>
      <c r="O9" s="120"/>
      <c r="P9" s="120"/>
      <c r="Q9" s="120"/>
      <c r="R9" s="120"/>
    </row>
    <row r="10" spans="2:18" x14ac:dyDescent="0.25">
      <c r="B10" s="114"/>
      <c r="C10" s="13" t="s">
        <v>50</v>
      </c>
      <c r="D10" s="13" t="s">
        <v>51</v>
      </c>
      <c r="E10" s="13">
        <v>0.14000000000000001</v>
      </c>
      <c r="F10" s="13" t="s">
        <v>47</v>
      </c>
      <c r="G10" s="21">
        <v>4500</v>
      </c>
      <c r="H10" s="21" t="s">
        <v>105</v>
      </c>
      <c r="I10" s="13">
        <f>+G10*0.04</f>
        <v>180</v>
      </c>
      <c r="J10" s="13" t="s">
        <v>93</v>
      </c>
      <c r="K10" s="13" t="s">
        <v>88</v>
      </c>
      <c r="N10" s="120"/>
      <c r="O10" s="120"/>
      <c r="P10" s="120"/>
      <c r="Q10" s="120"/>
      <c r="R10" s="120"/>
    </row>
    <row r="11" spans="2:18" x14ac:dyDescent="0.25">
      <c r="B11" s="114"/>
      <c r="C11" s="13" t="s">
        <v>59</v>
      </c>
      <c r="D11" s="13" t="s">
        <v>60</v>
      </c>
      <c r="E11" s="13">
        <v>0.23</v>
      </c>
      <c r="F11" s="13" t="s">
        <v>47</v>
      </c>
      <c r="G11" s="21">
        <v>6000</v>
      </c>
      <c r="H11" s="21" t="s">
        <v>105</v>
      </c>
      <c r="I11" s="13">
        <f>+G11*0.04</f>
        <v>240</v>
      </c>
      <c r="J11" s="13" t="s">
        <v>93</v>
      </c>
      <c r="K11" s="13" t="s">
        <v>88</v>
      </c>
    </row>
    <row r="12" spans="2:18" x14ac:dyDescent="0.25">
      <c r="B12" s="114"/>
      <c r="C12" s="13" t="s">
        <v>71</v>
      </c>
      <c r="D12" s="13" t="s">
        <v>72</v>
      </c>
      <c r="E12" s="13">
        <v>0.28000000000000003</v>
      </c>
      <c r="F12" s="13" t="s">
        <v>47</v>
      </c>
      <c r="G12" s="21">
        <v>5300</v>
      </c>
      <c r="H12" s="21" t="s">
        <v>105</v>
      </c>
      <c r="I12" s="13">
        <f>+G12*0.04</f>
        <v>212</v>
      </c>
      <c r="J12" s="13" t="s">
        <v>93</v>
      </c>
      <c r="K12" s="13" t="s">
        <v>88</v>
      </c>
    </row>
    <row r="13" spans="2:18" x14ac:dyDescent="0.25">
      <c r="B13" s="115"/>
      <c r="C13" s="13" t="s">
        <v>73</v>
      </c>
      <c r="D13" s="13" t="s">
        <v>74</v>
      </c>
      <c r="E13" s="13">
        <v>0.26</v>
      </c>
      <c r="F13" s="13" t="s">
        <v>86</v>
      </c>
      <c r="G13" s="21">
        <v>6</v>
      </c>
      <c r="H13" s="21" t="s">
        <v>90</v>
      </c>
      <c r="I13" s="13">
        <v>24</v>
      </c>
      <c r="J13" s="13" t="s">
        <v>90</v>
      </c>
      <c r="K13" s="13" t="s">
        <v>91</v>
      </c>
    </row>
    <row r="14" spans="2:18" x14ac:dyDescent="0.25">
      <c r="E14" s="7">
        <f>+E8+E10+E11+E12</f>
        <v>0.8</v>
      </c>
      <c r="G14" s="22">
        <f>+G8+G10+G11+G12</f>
        <v>20000</v>
      </c>
      <c r="I14" s="7">
        <f>+I8+I10+I11+I12</f>
        <v>800</v>
      </c>
    </row>
    <row r="15" spans="2:18" x14ac:dyDescent="0.25">
      <c r="I15" s="7">
        <f>+I14*4</f>
        <v>3200</v>
      </c>
    </row>
    <row r="18" spans="2:19" ht="31.5" x14ac:dyDescent="0.25">
      <c r="L18" s="14" t="s">
        <v>225</v>
      </c>
      <c r="M18" s="14" t="s">
        <v>238</v>
      </c>
      <c r="N18" s="14" t="s">
        <v>92</v>
      </c>
      <c r="O18" s="52" t="s">
        <v>229</v>
      </c>
      <c r="P18" s="55" t="s">
        <v>226</v>
      </c>
      <c r="Q18" s="14" t="s">
        <v>100</v>
      </c>
      <c r="R18" s="14" t="s">
        <v>227</v>
      </c>
      <c r="S18" s="17" t="s">
        <v>232</v>
      </c>
    </row>
    <row r="19" spans="2:19" x14ac:dyDescent="0.25">
      <c r="L19" s="47" t="s">
        <v>47</v>
      </c>
      <c r="M19" s="11">
        <f>(4)*(I8+I11+I12+I10)</f>
        <v>3200</v>
      </c>
      <c r="N19" s="47" t="s">
        <v>228</v>
      </c>
      <c r="O19" s="56">
        <v>1600</v>
      </c>
      <c r="P19" s="56">
        <f>+M19*O19</f>
        <v>5120000</v>
      </c>
      <c r="Q19" s="47" t="s">
        <v>236</v>
      </c>
      <c r="R19" s="50" t="s">
        <v>230</v>
      </c>
      <c r="S19" s="11"/>
    </row>
    <row r="20" spans="2:19" x14ac:dyDescent="0.25">
      <c r="L20" s="47" t="s">
        <v>86</v>
      </c>
      <c r="M20" s="11">
        <f>+I13</f>
        <v>24</v>
      </c>
      <c r="N20" s="47" t="s">
        <v>199</v>
      </c>
      <c r="O20" s="56">
        <v>30000</v>
      </c>
      <c r="P20" s="56">
        <f>+M20*O20</f>
        <v>720000</v>
      </c>
      <c r="Q20" s="47" t="s">
        <v>136</v>
      </c>
      <c r="R20" s="50" t="s">
        <v>101</v>
      </c>
      <c r="S20" s="11" t="s">
        <v>233</v>
      </c>
    </row>
    <row r="21" spans="2:19" ht="47.25" x14ac:dyDescent="0.25">
      <c r="L21" s="11" t="s">
        <v>234</v>
      </c>
      <c r="M21" s="11">
        <f>+E61*30</f>
        <v>1500</v>
      </c>
      <c r="N21" s="29" t="s">
        <v>235</v>
      </c>
      <c r="O21" s="56">
        <v>900</v>
      </c>
      <c r="P21" s="56">
        <f>+M21*O21</f>
        <v>1350000</v>
      </c>
      <c r="Q21" s="11" t="s">
        <v>236</v>
      </c>
      <c r="R21" s="27" t="s">
        <v>237</v>
      </c>
      <c r="S21" s="11"/>
    </row>
    <row r="22" spans="2:19" x14ac:dyDescent="0.25">
      <c r="L22" s="122" t="s">
        <v>231</v>
      </c>
      <c r="M22" s="122"/>
      <c r="N22" s="122"/>
      <c r="O22" s="122"/>
      <c r="P22" s="57">
        <f>SUM(P19:P21)</f>
        <v>7190000</v>
      </c>
      <c r="Q22" s="30"/>
      <c r="R22" s="30"/>
      <c r="S22" s="30"/>
    </row>
    <row r="27" spans="2:19" ht="31.5" x14ac:dyDescent="0.25">
      <c r="B27" s="8" t="s">
        <v>89</v>
      </c>
      <c r="C27" s="8" t="s">
        <v>107</v>
      </c>
      <c r="D27" s="8" t="s">
        <v>116</v>
      </c>
      <c r="E27" s="8" t="s">
        <v>109</v>
      </c>
      <c r="F27" s="8" t="s">
        <v>23</v>
      </c>
    </row>
    <row r="28" spans="2:19" ht="21" customHeight="1" x14ac:dyDescent="0.25">
      <c r="B28" s="113" t="s">
        <v>94</v>
      </c>
      <c r="C28" s="13" t="s">
        <v>52</v>
      </c>
      <c r="D28" s="13" t="s">
        <v>53</v>
      </c>
      <c r="E28" s="13">
        <v>0.28999999999999998</v>
      </c>
      <c r="F28" s="13" t="s">
        <v>143</v>
      </c>
      <c r="G28" s="7"/>
      <c r="H28" s="7"/>
    </row>
    <row r="29" spans="2:19" x14ac:dyDescent="0.25">
      <c r="B29" s="114"/>
      <c r="C29" s="13" t="s">
        <v>54</v>
      </c>
      <c r="D29" s="13" t="s">
        <v>55</v>
      </c>
      <c r="E29" s="13">
        <v>0.38</v>
      </c>
      <c r="F29" s="13" t="s">
        <v>143</v>
      </c>
      <c r="G29" s="7"/>
      <c r="H29" s="7"/>
    </row>
    <row r="30" spans="2:19" x14ac:dyDescent="0.25">
      <c r="B30" s="114"/>
      <c r="C30" s="13" t="s">
        <v>56</v>
      </c>
      <c r="D30" s="13" t="s">
        <v>57</v>
      </c>
      <c r="E30" s="13">
        <v>0.12</v>
      </c>
      <c r="F30" s="13" t="s">
        <v>143</v>
      </c>
      <c r="G30" s="7"/>
      <c r="H30" s="7"/>
    </row>
    <row r="31" spans="2:19" x14ac:dyDescent="0.25">
      <c r="B31" s="114"/>
      <c r="C31" s="13" t="s">
        <v>61</v>
      </c>
      <c r="D31" s="13" t="s">
        <v>62</v>
      </c>
      <c r="E31" s="13">
        <v>0.51</v>
      </c>
      <c r="F31" s="13" t="s">
        <v>143</v>
      </c>
      <c r="G31" s="7"/>
    </row>
    <row r="32" spans="2:19" x14ac:dyDescent="0.25">
      <c r="B32" s="114"/>
      <c r="C32" s="13" t="s">
        <v>63</v>
      </c>
      <c r="D32" s="13" t="s">
        <v>64</v>
      </c>
      <c r="E32" s="13">
        <v>0.43</v>
      </c>
      <c r="F32" s="13" t="s">
        <v>143</v>
      </c>
      <c r="G32" s="7"/>
      <c r="L32" s="24"/>
      <c r="M32" s="121"/>
      <c r="N32" s="121"/>
      <c r="O32" s="121"/>
      <c r="P32" s="121"/>
    </row>
    <row r="33" spans="2:16" x14ac:dyDescent="0.25">
      <c r="B33" s="114"/>
      <c r="C33" s="13" t="s">
        <v>65</v>
      </c>
      <c r="D33" s="13" t="s">
        <v>66</v>
      </c>
      <c r="E33" s="13">
        <v>0.22</v>
      </c>
      <c r="F33" s="13" t="s">
        <v>143</v>
      </c>
      <c r="G33" s="7"/>
      <c r="L33" s="24"/>
      <c r="M33" s="121"/>
      <c r="N33" s="121"/>
      <c r="O33" s="121"/>
      <c r="P33" s="121"/>
    </row>
    <row r="34" spans="2:16" x14ac:dyDescent="0.25">
      <c r="B34" s="114"/>
      <c r="C34" s="13" t="s">
        <v>67</v>
      </c>
      <c r="D34" s="13" t="s">
        <v>68</v>
      </c>
      <c r="E34" s="13">
        <v>0.3</v>
      </c>
      <c r="F34" s="13" t="s">
        <v>143</v>
      </c>
      <c r="G34" s="7"/>
      <c r="L34" s="24"/>
      <c r="M34" s="121"/>
      <c r="N34" s="121"/>
      <c r="O34" s="121"/>
      <c r="P34" s="121"/>
    </row>
    <row r="35" spans="2:16" x14ac:dyDescent="0.25">
      <c r="B35" s="114"/>
      <c r="C35" s="13" t="s">
        <v>69</v>
      </c>
      <c r="D35" s="13" t="s">
        <v>70</v>
      </c>
      <c r="E35" s="13">
        <v>0.6</v>
      </c>
      <c r="F35" s="13" t="s">
        <v>143</v>
      </c>
      <c r="G35" s="7"/>
      <c r="H35" s="7"/>
    </row>
    <row r="36" spans="2:16" x14ac:dyDescent="0.25">
      <c r="B36" s="114"/>
      <c r="C36" s="13" t="s">
        <v>75</v>
      </c>
      <c r="D36" s="13" t="s">
        <v>76</v>
      </c>
      <c r="E36" s="13">
        <v>0.25</v>
      </c>
      <c r="F36" s="13" t="s">
        <v>143</v>
      </c>
      <c r="G36" s="7"/>
      <c r="H36" s="7"/>
    </row>
    <row r="37" spans="2:16" x14ac:dyDescent="0.25">
      <c r="B37" s="114"/>
      <c r="C37" s="13" t="s">
        <v>77</v>
      </c>
      <c r="D37" s="13" t="s">
        <v>78</v>
      </c>
      <c r="E37" s="13">
        <v>0.45</v>
      </c>
      <c r="F37" s="13" t="s">
        <v>143</v>
      </c>
      <c r="G37" s="7"/>
      <c r="H37" s="7"/>
    </row>
    <row r="38" spans="2:16" x14ac:dyDescent="0.25">
      <c r="B38" s="114"/>
      <c r="C38" s="13" t="s">
        <v>79</v>
      </c>
      <c r="D38" s="13" t="s">
        <v>80</v>
      </c>
      <c r="E38" s="13">
        <v>0.57999999999999996</v>
      </c>
      <c r="F38" s="13" t="s">
        <v>143</v>
      </c>
      <c r="G38" s="7"/>
      <c r="H38" s="7"/>
    </row>
    <row r="39" spans="2:16" x14ac:dyDescent="0.25">
      <c r="B39" s="114"/>
      <c r="C39" s="13" t="s">
        <v>81</v>
      </c>
      <c r="D39" s="13" t="s">
        <v>82</v>
      </c>
      <c r="E39" s="13">
        <v>0.52</v>
      </c>
      <c r="F39" s="13" t="s">
        <v>143</v>
      </c>
      <c r="G39" s="7"/>
      <c r="H39" s="7"/>
    </row>
    <row r="40" spans="2:16" x14ac:dyDescent="0.25">
      <c r="B40" s="115"/>
      <c r="C40" s="13" t="s">
        <v>83</v>
      </c>
      <c r="D40" s="13" t="s">
        <v>84</v>
      </c>
      <c r="E40" s="13">
        <v>0.64</v>
      </c>
      <c r="F40" s="13" t="s">
        <v>143</v>
      </c>
      <c r="G40" s="7"/>
      <c r="H40" s="7"/>
    </row>
    <row r="43" spans="2:16" ht="57" customHeight="1" x14ac:dyDescent="0.25">
      <c r="B43" s="8" t="s">
        <v>89</v>
      </c>
      <c r="C43" s="8" t="s">
        <v>107</v>
      </c>
      <c r="D43" s="8" t="s">
        <v>116</v>
      </c>
      <c r="E43" s="8" t="s">
        <v>109</v>
      </c>
      <c r="F43" s="8" t="s">
        <v>95</v>
      </c>
    </row>
    <row r="44" spans="2:16" ht="63" x14ac:dyDescent="0.25">
      <c r="B44" s="13" t="s">
        <v>117</v>
      </c>
      <c r="C44" s="13" t="s">
        <v>85</v>
      </c>
      <c r="D44" s="13" t="s">
        <v>117</v>
      </c>
      <c r="E44" s="13">
        <v>1.66</v>
      </c>
      <c r="F44" s="13" t="s">
        <v>118</v>
      </c>
    </row>
    <row r="46" spans="2:16" ht="31.5" x14ac:dyDescent="0.25">
      <c r="B46" s="9" t="s">
        <v>89</v>
      </c>
      <c r="C46" s="9" t="s">
        <v>119</v>
      </c>
      <c r="D46" s="9" t="s">
        <v>31</v>
      </c>
      <c r="E46" s="16" t="s">
        <v>146</v>
      </c>
    </row>
    <row r="47" spans="2:16" x14ac:dyDescent="0.25">
      <c r="B47" s="126" t="s">
        <v>106</v>
      </c>
      <c r="C47" s="13" t="s">
        <v>37</v>
      </c>
      <c r="D47" s="13" t="s">
        <v>40</v>
      </c>
      <c r="E47" s="13">
        <v>171.71</v>
      </c>
    </row>
    <row r="48" spans="2:16" x14ac:dyDescent="0.25">
      <c r="B48" s="126"/>
      <c r="C48" s="13" t="s">
        <v>38</v>
      </c>
      <c r="D48" s="13" t="s">
        <v>41</v>
      </c>
      <c r="E48" s="13">
        <v>53.78</v>
      </c>
    </row>
    <row r="49" spans="2:11" x14ac:dyDescent="0.25">
      <c r="B49" s="126"/>
      <c r="C49" s="13" t="s">
        <v>39</v>
      </c>
      <c r="D49" s="13" t="s">
        <v>42</v>
      </c>
      <c r="E49" s="13">
        <v>116.21</v>
      </c>
    </row>
    <row r="50" spans="2:11" x14ac:dyDescent="0.25">
      <c r="B50" s="5"/>
      <c r="C50" s="5"/>
      <c r="D50" s="5"/>
      <c r="E50" s="5"/>
    </row>
    <row r="52" spans="2:11" ht="31.5" x14ac:dyDescent="0.25">
      <c r="B52" s="8" t="s">
        <v>89</v>
      </c>
      <c r="C52" s="8" t="s">
        <v>107</v>
      </c>
      <c r="D52" s="8" t="s">
        <v>108</v>
      </c>
      <c r="E52" s="8" t="s">
        <v>109</v>
      </c>
      <c r="I52" s="22"/>
      <c r="K52" s="22"/>
    </row>
    <row r="53" spans="2:11" x14ac:dyDescent="0.25">
      <c r="B53" s="113" t="s">
        <v>27</v>
      </c>
      <c r="C53" s="13" t="s">
        <v>43</v>
      </c>
      <c r="D53" s="13" t="s">
        <v>44</v>
      </c>
      <c r="E53" s="13">
        <v>0.03</v>
      </c>
      <c r="I53" s="22"/>
      <c r="K53" s="22"/>
    </row>
    <row r="54" spans="2:11" ht="31.5" x14ac:dyDescent="0.25">
      <c r="B54" s="114"/>
      <c r="C54" s="13" t="s">
        <v>35</v>
      </c>
      <c r="D54" s="13" t="s">
        <v>97</v>
      </c>
      <c r="E54" s="13">
        <v>0.01</v>
      </c>
      <c r="I54" s="22"/>
      <c r="K54" s="22"/>
    </row>
    <row r="55" spans="2:11" ht="31.5" x14ac:dyDescent="0.25">
      <c r="B55" s="115"/>
      <c r="C55" s="13" t="s">
        <v>36</v>
      </c>
      <c r="D55" s="13" t="s">
        <v>58</v>
      </c>
      <c r="E55" s="13">
        <v>0.03</v>
      </c>
      <c r="I55" s="22"/>
      <c r="K55" s="22"/>
    </row>
    <row r="56" spans="2:11" x14ac:dyDescent="0.25">
      <c r="I56" s="22"/>
      <c r="K56" s="22"/>
    </row>
    <row r="60" spans="2:11" ht="47.25" x14ac:dyDescent="0.25">
      <c r="B60" s="8" t="s">
        <v>98</v>
      </c>
      <c r="C60" s="8" t="s">
        <v>89</v>
      </c>
      <c r="D60" s="8" t="s">
        <v>120</v>
      </c>
      <c r="E60" s="8" t="s">
        <v>121</v>
      </c>
    </row>
    <row r="61" spans="2:11" x14ac:dyDescent="0.25">
      <c r="B61" s="110" t="s">
        <v>110</v>
      </c>
      <c r="C61" s="14" t="s">
        <v>28</v>
      </c>
      <c r="D61" s="25">
        <v>4</v>
      </c>
      <c r="E61" s="116">
        <v>50</v>
      </c>
    </row>
    <row r="62" spans="2:11" x14ac:dyDescent="0.25">
      <c r="B62" s="111"/>
      <c r="C62" s="14" t="s">
        <v>29</v>
      </c>
      <c r="D62" s="25">
        <v>8</v>
      </c>
      <c r="E62" s="117"/>
    </row>
    <row r="63" spans="2:11" x14ac:dyDescent="0.25">
      <c r="B63" s="112"/>
      <c r="C63" s="14" t="s">
        <v>30</v>
      </c>
      <c r="D63" s="25">
        <v>8</v>
      </c>
      <c r="E63" s="118"/>
    </row>
    <row r="73" spans="20:20" x14ac:dyDescent="0.25">
      <c r="T73" s="5"/>
    </row>
    <row r="74" spans="20:20" x14ac:dyDescent="0.25">
      <c r="T74" s="5"/>
    </row>
    <row r="75" spans="20:20" x14ac:dyDescent="0.25">
      <c r="T75" s="5"/>
    </row>
    <row r="76" spans="20:20" x14ac:dyDescent="0.25">
      <c r="T76" s="5"/>
    </row>
    <row r="77" spans="20:20" x14ac:dyDescent="0.25">
      <c r="T77" s="5"/>
    </row>
    <row r="78" spans="20:20" x14ac:dyDescent="0.25">
      <c r="T78" s="5"/>
    </row>
    <row r="79" spans="20:20" ht="52.5" customHeight="1" x14ac:dyDescent="0.25">
      <c r="T79" s="5"/>
    </row>
    <row r="80" spans="20:20" x14ac:dyDescent="0.25">
      <c r="T80" s="5"/>
    </row>
    <row r="81" spans="13:20" x14ac:dyDescent="0.25">
      <c r="T81" s="5"/>
    </row>
    <row r="82" spans="13:20" x14ac:dyDescent="0.25">
      <c r="T82" s="5"/>
    </row>
    <row r="83" spans="13:20" x14ac:dyDescent="0.25">
      <c r="M83" s="5"/>
      <c r="N83" s="5"/>
      <c r="O83" s="5"/>
      <c r="P83" s="5"/>
      <c r="Q83" s="5"/>
      <c r="R83" s="5"/>
      <c r="S83" s="5"/>
      <c r="T83" s="5"/>
    </row>
    <row r="84" spans="13:20" x14ac:dyDescent="0.25">
      <c r="M84" s="5"/>
      <c r="N84" s="5"/>
      <c r="O84" s="5"/>
      <c r="P84" s="5"/>
      <c r="Q84" s="5"/>
      <c r="R84" s="5"/>
      <c r="S84" s="5"/>
      <c r="T84" s="5"/>
    </row>
    <row r="85" spans="13:20" x14ac:dyDescent="0.25">
      <c r="M85" s="5"/>
      <c r="N85" s="5"/>
      <c r="O85" s="5"/>
      <c r="P85" s="5"/>
      <c r="Q85" s="5"/>
      <c r="R85" s="5"/>
      <c r="S85" s="5"/>
      <c r="T85" s="5"/>
    </row>
    <row r="86" spans="13:20" x14ac:dyDescent="0.25">
      <c r="M86" s="5"/>
      <c r="N86" s="5"/>
      <c r="O86" s="5"/>
      <c r="P86" s="5"/>
      <c r="Q86" s="5"/>
      <c r="R86" s="5"/>
      <c r="S86" s="5"/>
      <c r="T86" s="5"/>
    </row>
    <row r="87" spans="13:20" x14ac:dyDescent="0.25">
      <c r="M87" s="5"/>
      <c r="N87" s="5"/>
      <c r="O87" s="5"/>
      <c r="P87" s="5"/>
      <c r="Q87" s="5"/>
      <c r="R87" s="5"/>
      <c r="S87" s="5"/>
      <c r="T87" s="5"/>
    </row>
    <row r="88" spans="13:20" x14ac:dyDescent="0.25">
      <c r="M88" s="5"/>
      <c r="N88" s="5"/>
      <c r="O88" s="5"/>
      <c r="P88" s="5"/>
      <c r="Q88" s="5"/>
      <c r="R88" s="5"/>
      <c r="S88" s="5"/>
      <c r="T88" s="5"/>
    </row>
    <row r="89" spans="13:20" x14ac:dyDescent="0.25">
      <c r="M89" s="5"/>
      <c r="N89" s="5"/>
      <c r="O89" s="5"/>
      <c r="P89" s="5"/>
      <c r="Q89" s="5"/>
      <c r="R89" s="5"/>
      <c r="S89" s="5"/>
      <c r="T89" s="5"/>
    </row>
    <row r="90" spans="13:20" x14ac:dyDescent="0.25">
      <c r="M90" s="5"/>
      <c r="N90" s="5"/>
      <c r="O90" s="5"/>
      <c r="P90" s="5"/>
      <c r="Q90" s="5"/>
      <c r="R90" s="5"/>
      <c r="S90" s="5"/>
      <c r="T90" s="5"/>
    </row>
    <row r="91" spans="13:20" x14ac:dyDescent="0.25">
      <c r="M91" s="5"/>
      <c r="N91" s="5"/>
      <c r="O91" s="5"/>
      <c r="P91" s="5"/>
      <c r="Q91" s="5"/>
      <c r="R91" s="5"/>
      <c r="S91" s="5"/>
      <c r="T91" s="5"/>
    </row>
    <row r="92" spans="13:20" x14ac:dyDescent="0.25">
      <c r="M92" s="5"/>
      <c r="N92" s="5"/>
      <c r="O92" s="5"/>
      <c r="P92" s="5"/>
      <c r="Q92" s="5"/>
      <c r="R92" s="5"/>
      <c r="S92" s="5"/>
      <c r="T92" s="5"/>
    </row>
    <row r="93" spans="13:20" x14ac:dyDescent="0.25">
      <c r="M93" s="5"/>
      <c r="N93" s="5"/>
      <c r="O93" s="5"/>
      <c r="P93" s="5"/>
      <c r="Q93" s="5"/>
      <c r="R93" s="5"/>
      <c r="S93" s="5"/>
      <c r="T93" s="5"/>
    </row>
    <row r="94" spans="13:20" x14ac:dyDescent="0.25">
      <c r="M94" s="5"/>
      <c r="N94" s="5"/>
      <c r="O94" s="5"/>
      <c r="P94" s="5"/>
      <c r="Q94" s="5"/>
      <c r="R94" s="5"/>
      <c r="S94" s="5"/>
      <c r="T94" s="5"/>
    </row>
    <row r="95" spans="13:20" x14ac:dyDescent="0.25">
      <c r="M95" s="5"/>
      <c r="N95" s="5"/>
      <c r="O95" s="5"/>
      <c r="P95" s="5"/>
      <c r="Q95" s="5"/>
      <c r="R95" s="5"/>
      <c r="S95" s="5"/>
      <c r="T95" s="5"/>
    </row>
    <row r="96" spans="13:20" x14ac:dyDescent="0.25">
      <c r="M96" s="5"/>
      <c r="N96" s="5"/>
      <c r="O96" s="5"/>
      <c r="P96" s="5"/>
      <c r="Q96" s="5"/>
      <c r="R96" s="5"/>
      <c r="S96" s="5"/>
      <c r="T96" s="5"/>
    </row>
  </sheetData>
  <mergeCells count="23">
    <mergeCell ref="B53:B55"/>
    <mergeCell ref="B3:C3"/>
    <mergeCell ref="B2:C2"/>
    <mergeCell ref="B4:C4"/>
    <mergeCell ref="B5:C5"/>
    <mergeCell ref="B47:B49"/>
    <mergeCell ref="C6:E6"/>
    <mergeCell ref="B61:B63"/>
    <mergeCell ref="B8:B13"/>
    <mergeCell ref="B28:B40"/>
    <mergeCell ref="E61:E63"/>
    <mergeCell ref="N6:R6"/>
    <mergeCell ref="N8:N10"/>
    <mergeCell ref="O8:O10"/>
    <mergeCell ref="P8:P10"/>
    <mergeCell ref="Q8:Q10"/>
    <mergeCell ref="R8:R10"/>
    <mergeCell ref="M32:M34"/>
    <mergeCell ref="N32:N34"/>
    <mergeCell ref="O32:O34"/>
    <mergeCell ref="P32:P34"/>
    <mergeCell ref="L22:O22"/>
    <mergeCell ref="F6:K6"/>
  </mergeCells>
  <pageMargins left="0.12" right="0.1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B2:T57"/>
  <sheetViews>
    <sheetView showGridLines="0" workbookViewId="0">
      <selection activeCell="M16" sqref="M16:T21"/>
    </sheetView>
  </sheetViews>
  <sheetFormatPr baseColWidth="10" defaultColWidth="11.42578125" defaultRowHeight="15.75" x14ac:dyDescent="0.25"/>
  <cols>
    <col min="1" max="1" width="1.5703125" style="30" customWidth="1"/>
    <col min="2" max="2" width="15" style="30" customWidth="1"/>
    <col min="3" max="3" width="15.140625" style="30" customWidth="1"/>
    <col min="4" max="4" width="33.42578125" style="34" customWidth="1"/>
    <col min="5" max="5" width="14.28515625" style="30" customWidth="1"/>
    <col min="6" max="6" width="18.140625" style="30" customWidth="1"/>
    <col min="7" max="7" width="16.42578125" style="44" customWidth="1"/>
    <col min="8" max="8" width="14.85546875" style="44" customWidth="1"/>
    <col min="9" max="9" width="13.28515625" style="30" customWidth="1"/>
    <col min="10" max="10" width="14.85546875" style="30" customWidth="1"/>
    <col min="11" max="11" width="15" style="34" customWidth="1"/>
    <col min="12" max="12" width="18.28515625" style="30" customWidth="1"/>
    <col min="13" max="13" width="12.85546875" style="30" customWidth="1"/>
    <col min="14" max="14" width="11.140625" style="30" customWidth="1"/>
    <col min="15" max="15" width="12" style="44" customWidth="1"/>
    <col min="16" max="16" width="16.28515625" style="51" customWidth="1"/>
    <col min="17" max="17" width="15.85546875" style="54" customWidth="1"/>
    <col min="18" max="18" width="11.42578125" style="30"/>
    <col min="19" max="19" width="31.85546875" style="30" customWidth="1"/>
    <col min="20" max="20" width="12.85546875" style="30" customWidth="1"/>
    <col min="21" max="16384" width="11.42578125" style="30"/>
  </cols>
  <sheetData>
    <row r="2" spans="2:20" x14ac:dyDescent="0.25">
      <c r="B2" s="134" t="s">
        <v>25</v>
      </c>
      <c r="C2" s="134"/>
      <c r="D2" s="28" t="s">
        <v>122</v>
      </c>
      <c r="E2" s="37"/>
      <c r="G2" s="30"/>
      <c r="H2" s="30"/>
      <c r="K2" s="30"/>
    </row>
    <row r="3" spans="2:20" x14ac:dyDescent="0.25">
      <c r="B3" s="134" t="s">
        <v>111</v>
      </c>
      <c r="C3" s="134"/>
      <c r="D3" s="28">
        <v>2</v>
      </c>
      <c r="E3" s="37"/>
      <c r="G3" s="30"/>
      <c r="H3" s="30"/>
      <c r="K3" s="30"/>
    </row>
    <row r="4" spans="2:20" x14ac:dyDescent="0.25">
      <c r="B4" s="134" t="s">
        <v>26</v>
      </c>
      <c r="C4" s="134"/>
      <c r="D4" s="28" t="s">
        <v>123</v>
      </c>
      <c r="E4" s="37"/>
      <c r="G4" s="30"/>
      <c r="H4" s="30"/>
      <c r="K4" s="30"/>
    </row>
    <row r="5" spans="2:20" x14ac:dyDescent="0.25">
      <c r="B5" s="134" t="s">
        <v>112</v>
      </c>
      <c r="C5" s="134"/>
      <c r="D5" s="28">
        <v>7</v>
      </c>
      <c r="E5" s="38"/>
      <c r="F5" s="39"/>
      <c r="G5" s="39"/>
      <c r="H5" s="39"/>
      <c r="I5" s="39"/>
      <c r="J5" s="39"/>
      <c r="K5" s="39"/>
      <c r="L5" s="40"/>
      <c r="M5" s="40"/>
      <c r="N5" s="40"/>
      <c r="O5" s="43"/>
    </row>
    <row r="6" spans="2:20" ht="31.5" customHeight="1" x14ac:dyDescent="0.25">
      <c r="C6" s="136" t="s">
        <v>24</v>
      </c>
      <c r="D6" s="137"/>
      <c r="E6" s="138"/>
      <c r="F6" s="134" t="s">
        <v>96</v>
      </c>
      <c r="G6" s="134"/>
      <c r="H6" s="134"/>
      <c r="I6" s="134"/>
      <c r="J6" s="134"/>
      <c r="K6" s="134"/>
    </row>
    <row r="7" spans="2:20" ht="60" customHeight="1" x14ac:dyDescent="0.25">
      <c r="B7" s="14" t="s">
        <v>89</v>
      </c>
      <c r="C7" s="14" t="s">
        <v>107</v>
      </c>
      <c r="D7" s="14" t="s">
        <v>108</v>
      </c>
      <c r="E7" s="17" t="s">
        <v>109</v>
      </c>
      <c r="F7" s="14" t="s">
        <v>22</v>
      </c>
      <c r="G7" s="41" t="s">
        <v>113</v>
      </c>
      <c r="H7" s="41" t="s">
        <v>138</v>
      </c>
      <c r="I7" s="17" t="s">
        <v>21</v>
      </c>
      <c r="J7" s="14" t="s">
        <v>92</v>
      </c>
      <c r="K7" s="14" t="s">
        <v>87</v>
      </c>
    </row>
    <row r="8" spans="2:20" ht="15" customHeight="1" x14ac:dyDescent="0.25">
      <c r="B8" s="129" t="s">
        <v>115</v>
      </c>
      <c r="C8" s="11" t="s">
        <v>46</v>
      </c>
      <c r="D8" s="11" t="s">
        <v>124</v>
      </c>
      <c r="E8" s="11">
        <v>0.25</v>
      </c>
      <c r="F8" s="11" t="s">
        <v>47</v>
      </c>
      <c r="G8" s="29">
        <v>9500</v>
      </c>
      <c r="H8" s="29" t="s">
        <v>105</v>
      </c>
      <c r="I8" s="11">
        <f>+G8*0.04</f>
        <v>380</v>
      </c>
      <c r="J8" s="11" t="s">
        <v>93</v>
      </c>
      <c r="K8" s="25" t="s">
        <v>88</v>
      </c>
    </row>
    <row r="9" spans="2:20" x14ac:dyDescent="0.25">
      <c r="B9" s="129"/>
      <c r="C9" s="11" t="s">
        <v>49</v>
      </c>
      <c r="D9" s="11" t="s">
        <v>128</v>
      </c>
      <c r="E9" s="11">
        <v>0.12</v>
      </c>
      <c r="F9" s="11" t="s">
        <v>47</v>
      </c>
      <c r="G9" s="29">
        <v>6500</v>
      </c>
      <c r="H9" s="29" t="s">
        <v>105</v>
      </c>
      <c r="I9" s="11">
        <f>+G9*0.04</f>
        <v>260</v>
      </c>
      <c r="J9" s="11" t="s">
        <v>93</v>
      </c>
      <c r="K9" s="25" t="s">
        <v>88</v>
      </c>
    </row>
    <row r="10" spans="2:20" x14ac:dyDescent="0.25">
      <c r="B10" s="129"/>
      <c r="C10" s="11" t="s">
        <v>50</v>
      </c>
      <c r="D10" s="11" t="s">
        <v>131</v>
      </c>
      <c r="E10" s="11">
        <v>0.05</v>
      </c>
      <c r="F10" s="11" t="s">
        <v>86</v>
      </c>
      <c r="G10" s="29">
        <v>4</v>
      </c>
      <c r="H10" s="29" t="s">
        <v>90</v>
      </c>
      <c r="I10" s="11">
        <v>16</v>
      </c>
      <c r="J10" s="11" t="s">
        <v>90</v>
      </c>
      <c r="K10" s="25" t="s">
        <v>136</v>
      </c>
    </row>
    <row r="11" spans="2:20" x14ac:dyDescent="0.25">
      <c r="B11" s="129"/>
      <c r="C11" s="11" t="s">
        <v>59</v>
      </c>
      <c r="D11" s="11" t="s">
        <v>60</v>
      </c>
      <c r="E11" s="11">
        <v>0.05</v>
      </c>
      <c r="F11" s="11" t="s">
        <v>47</v>
      </c>
      <c r="G11" s="29">
        <v>1500</v>
      </c>
      <c r="H11" s="29" t="s">
        <v>105</v>
      </c>
      <c r="I11" s="11">
        <f>+G11*0.04</f>
        <v>60</v>
      </c>
      <c r="J11" s="11" t="s">
        <v>93</v>
      </c>
      <c r="K11" s="25" t="s">
        <v>88</v>
      </c>
    </row>
    <row r="12" spans="2:20" x14ac:dyDescent="0.25">
      <c r="B12" s="129"/>
      <c r="C12" s="11" t="s">
        <v>125</v>
      </c>
      <c r="D12" s="11" t="s">
        <v>129</v>
      </c>
      <c r="E12" s="11">
        <v>0.06</v>
      </c>
      <c r="F12" s="11" t="s">
        <v>135</v>
      </c>
      <c r="G12" s="29">
        <v>10</v>
      </c>
      <c r="H12" s="29" t="s">
        <v>93</v>
      </c>
      <c r="I12" s="11">
        <v>420</v>
      </c>
      <c r="J12" s="11" t="s">
        <v>93</v>
      </c>
      <c r="K12" s="25" t="s">
        <v>136</v>
      </c>
    </row>
    <row r="13" spans="2:20" x14ac:dyDescent="0.25">
      <c r="B13" s="129"/>
      <c r="C13" s="11" t="s">
        <v>126</v>
      </c>
      <c r="D13" s="11" t="s">
        <v>74</v>
      </c>
      <c r="E13" s="11">
        <v>0.1</v>
      </c>
      <c r="F13" s="11" t="s">
        <v>86</v>
      </c>
      <c r="G13" s="29">
        <v>8</v>
      </c>
      <c r="H13" s="29" t="s">
        <v>90</v>
      </c>
      <c r="I13" s="25">
        <v>32</v>
      </c>
      <c r="J13" s="25" t="s">
        <v>90</v>
      </c>
      <c r="K13" s="25" t="s">
        <v>136</v>
      </c>
    </row>
    <row r="14" spans="2:20" x14ac:dyDescent="0.25">
      <c r="B14" s="129"/>
      <c r="C14" s="11" t="s">
        <v>127</v>
      </c>
      <c r="D14" s="11" t="s">
        <v>132</v>
      </c>
      <c r="E14" s="11">
        <v>0.18</v>
      </c>
      <c r="F14" s="11" t="s">
        <v>86</v>
      </c>
      <c r="G14" s="29">
        <v>10</v>
      </c>
      <c r="H14" s="29" t="s">
        <v>90</v>
      </c>
      <c r="I14" s="25">
        <v>40</v>
      </c>
      <c r="J14" s="25" t="s">
        <v>90</v>
      </c>
      <c r="K14" s="25" t="s">
        <v>136</v>
      </c>
    </row>
    <row r="15" spans="2:20" x14ac:dyDescent="0.25">
      <c r="B15" s="129"/>
      <c r="C15" s="11" t="s">
        <v>130</v>
      </c>
      <c r="D15" s="11" t="s">
        <v>133</v>
      </c>
      <c r="E15" s="11">
        <v>7.0000000000000007E-2</v>
      </c>
      <c r="F15" s="11" t="s">
        <v>134</v>
      </c>
      <c r="G15" s="29">
        <v>5</v>
      </c>
      <c r="H15" s="29" t="s">
        <v>139</v>
      </c>
      <c r="I15" s="25">
        <v>10</v>
      </c>
      <c r="J15" s="25" t="s">
        <v>140</v>
      </c>
      <c r="K15" s="25" t="s">
        <v>88</v>
      </c>
    </row>
    <row r="16" spans="2:20" ht="31.5" x14ac:dyDescent="0.25">
      <c r="B16" s="42"/>
      <c r="C16" s="40"/>
      <c r="D16" s="40"/>
      <c r="E16" s="40"/>
      <c r="F16" s="40"/>
      <c r="G16" s="43">
        <f>+G11+G9+G8</f>
        <v>17500</v>
      </c>
      <c r="H16" s="43"/>
      <c r="I16" s="42">
        <f>+I11+I9+I8</f>
        <v>700</v>
      </c>
      <c r="J16" s="42"/>
      <c r="K16" s="42"/>
      <c r="M16" s="14" t="s">
        <v>225</v>
      </c>
      <c r="N16" s="14" t="s">
        <v>238</v>
      </c>
      <c r="O16" s="14" t="s">
        <v>92</v>
      </c>
      <c r="P16" s="52" t="s">
        <v>229</v>
      </c>
      <c r="Q16" s="55" t="s">
        <v>226</v>
      </c>
      <c r="R16" s="14" t="s">
        <v>100</v>
      </c>
      <c r="S16" s="14" t="s">
        <v>227</v>
      </c>
      <c r="T16" s="17" t="s">
        <v>232</v>
      </c>
    </row>
    <row r="17" spans="2:20" x14ac:dyDescent="0.25">
      <c r="B17" s="131" t="s">
        <v>103</v>
      </c>
      <c r="C17" s="131"/>
      <c r="D17" s="131"/>
      <c r="E17" s="131"/>
      <c r="F17" s="131"/>
      <c r="G17" s="43"/>
      <c r="H17" s="43"/>
      <c r="I17" s="42"/>
      <c r="J17" s="42"/>
      <c r="K17" s="42"/>
      <c r="M17" s="47" t="s">
        <v>47</v>
      </c>
      <c r="N17" s="11">
        <f>(4)*(I8+I9+I11)</f>
        <v>2800</v>
      </c>
      <c r="O17" s="47" t="s">
        <v>228</v>
      </c>
      <c r="P17" s="53">
        <v>1600</v>
      </c>
      <c r="Q17" s="56">
        <f>+N17*P17</f>
        <v>4480000</v>
      </c>
      <c r="R17" s="47" t="s">
        <v>236</v>
      </c>
      <c r="S17" s="50" t="s">
        <v>230</v>
      </c>
      <c r="T17" s="11"/>
    </row>
    <row r="18" spans="2:20" ht="31.5" x14ac:dyDescent="0.25">
      <c r="B18" s="12" t="s">
        <v>114</v>
      </c>
      <c r="C18" s="12" t="s">
        <v>102</v>
      </c>
      <c r="D18" s="48" t="s">
        <v>92</v>
      </c>
      <c r="E18" s="49" t="s">
        <v>100</v>
      </c>
      <c r="F18" s="12" t="s">
        <v>104</v>
      </c>
      <c r="G18" s="43"/>
      <c r="H18" s="43"/>
      <c r="I18" s="42"/>
      <c r="J18" s="42"/>
      <c r="K18" s="42"/>
      <c r="M18" s="47" t="s">
        <v>135</v>
      </c>
      <c r="N18" s="11">
        <f>+I12</f>
        <v>420</v>
      </c>
      <c r="O18" s="47" t="s">
        <v>228</v>
      </c>
      <c r="P18" s="53">
        <v>3500</v>
      </c>
      <c r="Q18" s="56">
        <f t="shared" ref="Q18:Q19" si="0">+N18*P18</f>
        <v>1470000</v>
      </c>
      <c r="R18" s="47" t="s">
        <v>137</v>
      </c>
      <c r="S18" s="50" t="s">
        <v>101</v>
      </c>
      <c r="T18" s="11" t="s">
        <v>233</v>
      </c>
    </row>
    <row r="19" spans="2:20" x14ac:dyDescent="0.25">
      <c r="B19" s="132">
        <v>3000</v>
      </c>
      <c r="C19" s="132">
        <f>+B19*0.04</f>
        <v>120</v>
      </c>
      <c r="D19" s="132" t="s">
        <v>99</v>
      </c>
      <c r="E19" s="132" t="s">
        <v>88</v>
      </c>
      <c r="F19" s="132" t="s">
        <v>101</v>
      </c>
      <c r="G19" s="43"/>
      <c r="H19" s="43"/>
      <c r="I19" s="42"/>
      <c r="J19" s="42"/>
      <c r="K19" s="42"/>
      <c r="M19" s="47" t="s">
        <v>86</v>
      </c>
      <c r="N19" s="11">
        <f>+I10+I13+I14</f>
        <v>88</v>
      </c>
      <c r="O19" s="47" t="s">
        <v>199</v>
      </c>
      <c r="P19" s="53">
        <v>30000</v>
      </c>
      <c r="Q19" s="56">
        <f t="shared" si="0"/>
        <v>2640000</v>
      </c>
      <c r="R19" s="47" t="s">
        <v>136</v>
      </c>
      <c r="S19" s="50" t="s">
        <v>101</v>
      </c>
      <c r="T19" s="11" t="s">
        <v>233</v>
      </c>
    </row>
    <row r="20" spans="2:20" ht="31.5" x14ac:dyDescent="0.25">
      <c r="B20" s="132"/>
      <c r="C20" s="132"/>
      <c r="D20" s="132"/>
      <c r="E20" s="132"/>
      <c r="F20" s="132"/>
      <c r="G20" s="43"/>
      <c r="H20" s="43"/>
      <c r="I20" s="42"/>
      <c r="J20" s="42"/>
      <c r="K20" s="42"/>
      <c r="M20" s="11" t="s">
        <v>234</v>
      </c>
      <c r="N20" s="11">
        <f>30*E55</f>
        <v>1200</v>
      </c>
      <c r="O20" s="29" t="s">
        <v>235</v>
      </c>
      <c r="P20" s="53">
        <v>900</v>
      </c>
      <c r="Q20" s="56">
        <f>+N20*P20</f>
        <v>1080000</v>
      </c>
      <c r="R20" s="11" t="s">
        <v>236</v>
      </c>
      <c r="S20" s="27" t="s">
        <v>237</v>
      </c>
      <c r="T20" s="11"/>
    </row>
    <row r="21" spans="2:20" ht="16.5" customHeight="1" x14ac:dyDescent="0.25">
      <c r="B21" s="132"/>
      <c r="C21" s="132"/>
      <c r="D21" s="132"/>
      <c r="E21" s="132"/>
      <c r="F21" s="132"/>
      <c r="M21" s="122" t="s">
        <v>231</v>
      </c>
      <c r="N21" s="122"/>
      <c r="O21" s="122"/>
      <c r="P21" s="122"/>
      <c r="Q21" s="57">
        <f>SUM(Q17:Q20)</f>
        <v>9670000</v>
      </c>
    </row>
    <row r="22" spans="2:20" x14ac:dyDescent="0.25">
      <c r="D22" s="30"/>
    </row>
    <row r="23" spans="2:20" ht="31.5" x14ac:dyDescent="0.25">
      <c r="B23" s="14" t="s">
        <v>89</v>
      </c>
      <c r="C23" s="14" t="s">
        <v>107</v>
      </c>
      <c r="D23" s="14" t="s">
        <v>116</v>
      </c>
      <c r="E23" s="17" t="s">
        <v>109</v>
      </c>
      <c r="F23" s="17" t="s">
        <v>23</v>
      </c>
    </row>
    <row r="24" spans="2:20" ht="21" customHeight="1" x14ac:dyDescent="0.25">
      <c r="B24" s="116" t="s">
        <v>94</v>
      </c>
      <c r="C24" s="11" t="s">
        <v>52</v>
      </c>
      <c r="D24" s="11" t="s">
        <v>141</v>
      </c>
      <c r="E24" s="11">
        <v>0.48</v>
      </c>
      <c r="F24" s="11" t="s">
        <v>143</v>
      </c>
      <c r="G24" s="30"/>
      <c r="H24" s="30"/>
      <c r="I24" s="45"/>
      <c r="K24" s="30"/>
    </row>
    <row r="25" spans="2:20" x14ac:dyDescent="0.25">
      <c r="B25" s="117"/>
      <c r="C25" s="11" t="s">
        <v>54</v>
      </c>
      <c r="D25" s="11" t="s">
        <v>142</v>
      </c>
      <c r="E25" s="11">
        <v>0.5</v>
      </c>
      <c r="F25" s="11" t="s">
        <v>143</v>
      </c>
      <c r="G25" s="30"/>
      <c r="H25" s="30"/>
      <c r="K25" s="30"/>
    </row>
    <row r="26" spans="2:20" x14ac:dyDescent="0.25">
      <c r="B26" s="117"/>
      <c r="C26" s="11" t="s">
        <v>56</v>
      </c>
      <c r="D26" s="11" t="s">
        <v>57</v>
      </c>
      <c r="E26" s="11">
        <v>0.37</v>
      </c>
      <c r="F26" s="11" t="s">
        <v>143</v>
      </c>
      <c r="G26" s="30"/>
      <c r="H26" s="30"/>
      <c r="K26" s="30"/>
    </row>
    <row r="27" spans="2:20" x14ac:dyDescent="0.25">
      <c r="B27" s="117"/>
      <c r="C27" s="11" t="s">
        <v>61</v>
      </c>
      <c r="D27" s="11" t="s">
        <v>62</v>
      </c>
      <c r="E27" s="11">
        <v>0.44</v>
      </c>
      <c r="F27" s="11" t="s">
        <v>143</v>
      </c>
      <c r="G27" s="30"/>
    </row>
    <row r="28" spans="2:20" x14ac:dyDescent="0.25">
      <c r="B28" s="117"/>
      <c r="C28" s="11" t="s">
        <v>63</v>
      </c>
      <c r="D28" s="11" t="s">
        <v>64</v>
      </c>
      <c r="E28" s="11">
        <v>0.24</v>
      </c>
      <c r="F28" s="11" t="s">
        <v>143</v>
      </c>
      <c r="G28" s="30"/>
      <c r="L28" s="43"/>
      <c r="M28" s="133"/>
      <c r="N28" s="133"/>
      <c r="O28" s="133"/>
      <c r="P28" s="135"/>
    </row>
    <row r="29" spans="2:20" x14ac:dyDescent="0.25">
      <c r="B29" s="117"/>
      <c r="C29" s="11" t="s">
        <v>65</v>
      </c>
      <c r="D29" s="11" t="s">
        <v>66</v>
      </c>
      <c r="E29" s="11">
        <v>0.18</v>
      </c>
      <c r="F29" s="11" t="s">
        <v>143</v>
      </c>
      <c r="G29" s="30"/>
      <c r="L29" s="43"/>
      <c r="M29" s="133"/>
      <c r="N29" s="133"/>
      <c r="O29" s="133"/>
      <c r="P29" s="135"/>
    </row>
    <row r="30" spans="2:20" x14ac:dyDescent="0.25">
      <c r="B30" s="117"/>
      <c r="C30" s="11" t="s">
        <v>67</v>
      </c>
      <c r="D30" s="11" t="s">
        <v>68</v>
      </c>
      <c r="E30" s="11">
        <v>0.31</v>
      </c>
      <c r="F30" s="11" t="s">
        <v>143</v>
      </c>
      <c r="G30" s="30"/>
      <c r="L30" s="43"/>
      <c r="M30" s="133"/>
      <c r="N30" s="133"/>
      <c r="O30" s="133"/>
      <c r="P30" s="135"/>
    </row>
    <row r="31" spans="2:20" x14ac:dyDescent="0.25">
      <c r="B31" s="117"/>
      <c r="C31" s="11" t="s">
        <v>69</v>
      </c>
      <c r="D31" s="11" t="s">
        <v>70</v>
      </c>
      <c r="E31" s="11">
        <v>0.28999999999999998</v>
      </c>
      <c r="F31" s="11" t="s">
        <v>143</v>
      </c>
      <c r="G31" s="30"/>
      <c r="H31" s="30"/>
      <c r="K31" s="30"/>
    </row>
    <row r="32" spans="2:20" x14ac:dyDescent="0.25">
      <c r="B32" s="117"/>
      <c r="C32" s="11" t="s">
        <v>75</v>
      </c>
      <c r="D32" s="11" t="s">
        <v>76</v>
      </c>
      <c r="E32" s="11">
        <v>0.66</v>
      </c>
      <c r="F32" s="11" t="s">
        <v>143</v>
      </c>
      <c r="G32" s="30"/>
      <c r="H32" s="30"/>
      <c r="K32" s="30"/>
    </row>
    <row r="33" spans="2:11" x14ac:dyDescent="0.25">
      <c r="B33" s="117"/>
      <c r="C33" s="11" t="s">
        <v>77</v>
      </c>
      <c r="D33" s="11" t="s">
        <v>78</v>
      </c>
      <c r="E33" s="11">
        <v>0.65</v>
      </c>
      <c r="F33" s="11" t="s">
        <v>143</v>
      </c>
      <c r="G33" s="30"/>
      <c r="H33" s="30"/>
      <c r="K33" s="30"/>
    </row>
    <row r="34" spans="2:11" x14ac:dyDescent="0.25">
      <c r="B34" s="117"/>
      <c r="C34" s="11" t="s">
        <v>79</v>
      </c>
      <c r="D34" s="11" t="s">
        <v>80</v>
      </c>
      <c r="E34" s="11">
        <v>0.43</v>
      </c>
      <c r="F34" s="11" t="s">
        <v>143</v>
      </c>
      <c r="G34" s="30"/>
      <c r="H34" s="30"/>
      <c r="K34" s="30"/>
    </row>
    <row r="35" spans="2:11" x14ac:dyDescent="0.25">
      <c r="B35" s="117"/>
      <c r="C35" s="11" t="s">
        <v>81</v>
      </c>
      <c r="D35" s="11" t="s">
        <v>82</v>
      </c>
      <c r="E35" s="11">
        <v>0.21</v>
      </c>
      <c r="F35" s="11" t="s">
        <v>143</v>
      </c>
      <c r="G35" s="30"/>
      <c r="H35" s="30"/>
      <c r="K35" s="30"/>
    </row>
    <row r="36" spans="2:11" x14ac:dyDescent="0.25">
      <c r="B36" s="118"/>
      <c r="C36" s="11" t="s">
        <v>83</v>
      </c>
      <c r="D36" s="11" t="s">
        <v>84</v>
      </c>
      <c r="E36" s="11">
        <v>0.18</v>
      </c>
      <c r="F36" s="11" t="s">
        <v>143</v>
      </c>
      <c r="G36" s="30"/>
      <c r="H36" s="30"/>
      <c r="K36" s="30"/>
    </row>
    <row r="39" spans="2:11" ht="57" customHeight="1" x14ac:dyDescent="0.25">
      <c r="B39" s="14" t="s">
        <v>89</v>
      </c>
      <c r="C39" s="14" t="s">
        <v>107</v>
      </c>
      <c r="D39" s="14" t="s">
        <v>116</v>
      </c>
      <c r="E39" s="17" t="s">
        <v>109</v>
      </c>
      <c r="F39" s="14" t="s">
        <v>95</v>
      </c>
    </row>
    <row r="40" spans="2:11" ht="63" x14ac:dyDescent="0.25">
      <c r="B40" s="25" t="s">
        <v>117</v>
      </c>
      <c r="C40" s="11" t="s">
        <v>85</v>
      </c>
      <c r="D40" s="11" t="s">
        <v>117</v>
      </c>
      <c r="E40" s="11">
        <v>1.03</v>
      </c>
      <c r="F40" s="25" t="s">
        <v>118</v>
      </c>
    </row>
    <row r="42" spans="2:11" ht="31.5" x14ac:dyDescent="0.25">
      <c r="B42" s="17" t="s">
        <v>89</v>
      </c>
      <c r="C42" s="14" t="s">
        <v>119</v>
      </c>
      <c r="D42" s="46" t="s">
        <v>31</v>
      </c>
      <c r="E42" s="14" t="s">
        <v>146</v>
      </c>
    </row>
    <row r="43" spans="2:11" x14ac:dyDescent="0.25">
      <c r="B43" s="129" t="s">
        <v>106</v>
      </c>
      <c r="C43" s="128" t="s">
        <v>144</v>
      </c>
      <c r="D43" s="128" t="s">
        <v>145</v>
      </c>
      <c r="E43" s="129">
        <v>419.33</v>
      </c>
      <c r="K43" s="30"/>
    </row>
    <row r="44" spans="2:11" x14ac:dyDescent="0.25">
      <c r="B44" s="129"/>
      <c r="C44" s="122"/>
      <c r="D44" s="122"/>
      <c r="E44" s="129"/>
      <c r="K44" s="30"/>
    </row>
    <row r="45" spans="2:11" x14ac:dyDescent="0.25">
      <c r="B45" s="40"/>
      <c r="C45" s="40"/>
      <c r="D45" s="40"/>
      <c r="E45" s="40"/>
    </row>
    <row r="47" spans="2:11" ht="31.5" x14ac:dyDescent="0.25">
      <c r="B47" s="14" t="s">
        <v>89</v>
      </c>
      <c r="C47" s="14" t="s">
        <v>107</v>
      </c>
      <c r="D47" s="14" t="s">
        <v>108</v>
      </c>
      <c r="E47" s="17" t="s">
        <v>109</v>
      </c>
      <c r="I47" s="44"/>
      <c r="K47" s="44"/>
    </row>
    <row r="48" spans="2:11" x14ac:dyDescent="0.25">
      <c r="B48" s="128" t="s">
        <v>27</v>
      </c>
      <c r="C48" s="11" t="s">
        <v>43</v>
      </c>
      <c r="D48" s="25" t="s">
        <v>44</v>
      </c>
      <c r="E48" s="11">
        <v>0.06</v>
      </c>
      <c r="I48" s="44"/>
      <c r="K48" s="44"/>
    </row>
    <row r="49" spans="2:11" ht="31.5" x14ac:dyDescent="0.25">
      <c r="B49" s="122"/>
      <c r="C49" s="11" t="s">
        <v>36</v>
      </c>
      <c r="D49" s="25" t="s">
        <v>58</v>
      </c>
      <c r="E49" s="11">
        <v>0.03</v>
      </c>
      <c r="I49" s="44"/>
      <c r="K49" s="44"/>
    </row>
    <row r="50" spans="2:11" x14ac:dyDescent="0.25">
      <c r="I50" s="44"/>
      <c r="K50" s="44"/>
    </row>
    <row r="54" spans="2:11" ht="47.25" x14ac:dyDescent="0.25">
      <c r="B54" s="14" t="s">
        <v>98</v>
      </c>
      <c r="C54" s="14" t="s">
        <v>89</v>
      </c>
      <c r="D54" s="14" t="s">
        <v>120</v>
      </c>
      <c r="E54" s="14" t="s">
        <v>121</v>
      </c>
    </row>
    <row r="55" spans="2:11" x14ac:dyDescent="0.25">
      <c r="B55" s="110" t="s">
        <v>110</v>
      </c>
      <c r="C55" s="17" t="s">
        <v>28</v>
      </c>
      <c r="D55" s="11">
        <v>0</v>
      </c>
      <c r="E55" s="128">
        <v>40</v>
      </c>
    </row>
    <row r="56" spans="2:11" x14ac:dyDescent="0.25">
      <c r="B56" s="111"/>
      <c r="C56" s="17" t="s">
        <v>29</v>
      </c>
      <c r="D56" s="11">
        <v>6</v>
      </c>
      <c r="E56" s="130"/>
    </row>
    <row r="57" spans="2:11" x14ac:dyDescent="0.25">
      <c r="B57" s="112"/>
      <c r="C57" s="17" t="s">
        <v>30</v>
      </c>
      <c r="D57" s="11">
        <v>6</v>
      </c>
      <c r="E57" s="122"/>
    </row>
  </sheetData>
  <mergeCells count="26">
    <mergeCell ref="B2:C2"/>
    <mergeCell ref="B3:C3"/>
    <mergeCell ref="B4:C4"/>
    <mergeCell ref="B5:C5"/>
    <mergeCell ref="C6:E6"/>
    <mergeCell ref="M28:M30"/>
    <mergeCell ref="N28:N30"/>
    <mergeCell ref="F6:K6"/>
    <mergeCell ref="M21:P21"/>
    <mergeCell ref="O28:O30"/>
    <mergeCell ref="P28:P30"/>
    <mergeCell ref="B48:B49"/>
    <mergeCell ref="B55:B57"/>
    <mergeCell ref="B8:B15"/>
    <mergeCell ref="C43:C44"/>
    <mergeCell ref="E43:E44"/>
    <mergeCell ref="E55:E57"/>
    <mergeCell ref="D43:D44"/>
    <mergeCell ref="B43:B44"/>
    <mergeCell ref="B17:F17"/>
    <mergeCell ref="B19:B21"/>
    <mergeCell ref="C19:C21"/>
    <mergeCell ref="D19:D21"/>
    <mergeCell ref="E19:E21"/>
    <mergeCell ref="F19:F21"/>
    <mergeCell ref="B24:B36"/>
  </mergeCells>
  <pageMargins left="0.12" right="0.1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B2:S52"/>
  <sheetViews>
    <sheetView showGridLines="0" workbookViewId="0">
      <selection activeCell="L15" sqref="L15:O15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33.42578125" style="34" customWidth="1"/>
    <col min="5" max="5" width="14.28515625" style="34" customWidth="1"/>
    <col min="6" max="6" width="18.140625" style="34" customWidth="1"/>
    <col min="7" max="7" width="16.42578125" style="64" customWidth="1"/>
    <col min="8" max="8" width="14.85546875" style="64" customWidth="1"/>
    <col min="9" max="9" width="13.28515625" style="34" customWidth="1"/>
    <col min="10" max="10" width="14.85546875" style="34" customWidth="1"/>
    <col min="11" max="11" width="15" style="34" customWidth="1"/>
    <col min="12" max="12" width="14.42578125" style="34" customWidth="1"/>
    <col min="13" max="13" width="15" style="34" customWidth="1"/>
    <col min="14" max="14" width="13" style="34" customWidth="1"/>
    <col min="15" max="16" width="15.7109375" style="34" customWidth="1"/>
    <col min="17" max="17" width="13" style="34" customWidth="1"/>
    <col min="18" max="18" width="21.85546875" style="34" customWidth="1"/>
    <col min="19" max="19" width="14.85546875" style="34" hidden="1" customWidth="1"/>
    <col min="20" max="16384" width="11.42578125" style="34"/>
  </cols>
  <sheetData>
    <row r="2" spans="2:19" x14ac:dyDescent="0.25">
      <c r="B2" s="131" t="s">
        <v>25</v>
      </c>
      <c r="C2" s="131"/>
      <c r="D2" s="27" t="s">
        <v>147</v>
      </c>
      <c r="E2" s="59"/>
      <c r="G2" s="34"/>
      <c r="H2" s="34"/>
    </row>
    <row r="3" spans="2:19" x14ac:dyDescent="0.25">
      <c r="B3" s="131" t="s">
        <v>111</v>
      </c>
      <c r="C3" s="131"/>
      <c r="D3" s="27">
        <v>3</v>
      </c>
      <c r="E3" s="59"/>
      <c r="G3" s="34"/>
      <c r="H3" s="34"/>
    </row>
    <row r="4" spans="2:19" x14ac:dyDescent="0.25">
      <c r="B4" s="131" t="s">
        <v>26</v>
      </c>
      <c r="C4" s="131"/>
      <c r="D4" s="27" t="s">
        <v>148</v>
      </c>
      <c r="E4" s="59"/>
      <c r="G4" s="34"/>
      <c r="H4" s="34"/>
    </row>
    <row r="5" spans="2:19" x14ac:dyDescent="0.25">
      <c r="B5" s="131" t="s">
        <v>112</v>
      </c>
      <c r="C5" s="131"/>
      <c r="D5" s="27">
        <v>1.6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9" ht="31.5" customHeight="1" x14ac:dyDescent="0.25">
      <c r="C6" s="141" t="s">
        <v>24</v>
      </c>
      <c r="D6" s="142"/>
      <c r="E6" s="143"/>
      <c r="F6" s="131" t="s">
        <v>96</v>
      </c>
      <c r="G6" s="131"/>
      <c r="H6" s="131"/>
      <c r="I6" s="131"/>
      <c r="J6" s="131"/>
      <c r="K6" s="131"/>
    </row>
    <row r="7" spans="2:19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21</v>
      </c>
      <c r="J7" s="14" t="s">
        <v>92</v>
      </c>
      <c r="K7" s="14" t="s">
        <v>87</v>
      </c>
    </row>
    <row r="8" spans="2:19" ht="27" customHeight="1" x14ac:dyDescent="0.25">
      <c r="B8" s="129" t="s">
        <v>115</v>
      </c>
      <c r="C8" s="25" t="s">
        <v>46</v>
      </c>
      <c r="D8" s="25" t="s">
        <v>45</v>
      </c>
      <c r="E8" s="25">
        <v>0.23</v>
      </c>
      <c r="F8" s="25" t="s">
        <v>47</v>
      </c>
      <c r="G8" s="33">
        <v>5500</v>
      </c>
      <c r="H8" s="33" t="s">
        <v>105</v>
      </c>
      <c r="I8" s="25">
        <f>+G8*0.04</f>
        <v>220</v>
      </c>
      <c r="J8" s="25" t="s">
        <v>93</v>
      </c>
      <c r="K8" s="25" t="s">
        <v>88</v>
      </c>
    </row>
    <row r="9" spans="2:19" ht="27" customHeight="1" x14ac:dyDescent="0.25">
      <c r="B9" s="129"/>
      <c r="C9" s="25" t="s">
        <v>49</v>
      </c>
      <c r="D9" s="25" t="s">
        <v>128</v>
      </c>
      <c r="E9" s="25">
        <v>0.24</v>
      </c>
      <c r="F9" s="25" t="s">
        <v>47</v>
      </c>
      <c r="G9" s="33">
        <v>7500</v>
      </c>
      <c r="H9" s="33" t="s">
        <v>105</v>
      </c>
      <c r="I9" s="25">
        <f>+G9*0.04</f>
        <v>300</v>
      </c>
      <c r="J9" s="25" t="s">
        <v>90</v>
      </c>
      <c r="K9" s="25" t="s">
        <v>88</v>
      </c>
    </row>
    <row r="10" spans="2:19" ht="27" customHeight="1" x14ac:dyDescent="0.25">
      <c r="B10" s="42"/>
      <c r="C10" s="42"/>
      <c r="D10" s="42"/>
      <c r="E10" s="42"/>
      <c r="F10" s="42"/>
      <c r="G10" s="62">
        <f>SUM(G8:G9)</f>
        <v>13000</v>
      </c>
      <c r="H10" s="62"/>
      <c r="I10" s="42">
        <f>SUM(I8:I9)</f>
        <v>520</v>
      </c>
      <c r="J10" s="42"/>
      <c r="K10" s="42"/>
    </row>
    <row r="11" spans="2:19" ht="27" customHeight="1" x14ac:dyDescent="0.25">
      <c r="B11" s="42"/>
      <c r="C11" s="42"/>
      <c r="D11" s="42"/>
      <c r="E11" s="42"/>
      <c r="F11" s="42"/>
      <c r="G11" s="62"/>
      <c r="H11" s="62"/>
      <c r="I11" s="42"/>
      <c r="J11" s="42"/>
      <c r="K11" s="42"/>
    </row>
    <row r="12" spans="2:19" ht="39.75" customHeight="1" x14ac:dyDescent="0.25">
      <c r="B12" s="42"/>
      <c r="C12" s="42"/>
      <c r="D12" s="42"/>
      <c r="E12" s="42"/>
      <c r="F12" s="42"/>
      <c r="G12" s="62"/>
      <c r="H12" s="62"/>
      <c r="I12" s="42"/>
      <c r="J12" s="42"/>
      <c r="K12" s="42"/>
      <c r="L12" s="14" t="s">
        <v>225</v>
      </c>
      <c r="M12" s="14" t="s">
        <v>238</v>
      </c>
      <c r="N12" s="14" t="s">
        <v>92</v>
      </c>
      <c r="O12" s="52" t="s">
        <v>229</v>
      </c>
      <c r="P12" s="55" t="s">
        <v>226</v>
      </c>
      <c r="Q12" s="14" t="s">
        <v>100</v>
      </c>
      <c r="R12" s="14" t="s">
        <v>227</v>
      </c>
      <c r="S12" s="67" t="s">
        <v>232</v>
      </c>
    </row>
    <row r="13" spans="2:19" ht="27" customHeight="1" x14ac:dyDescent="0.25">
      <c r="B13" s="42"/>
      <c r="C13" s="42"/>
      <c r="D13" s="42"/>
      <c r="E13" s="42"/>
      <c r="F13" s="42"/>
      <c r="G13" s="62"/>
      <c r="H13" s="62"/>
      <c r="I13" s="42"/>
      <c r="J13" s="42"/>
      <c r="K13" s="42"/>
      <c r="L13" s="47" t="s">
        <v>47</v>
      </c>
      <c r="M13" s="11">
        <f>4*(I8+I9)</f>
        <v>2080</v>
      </c>
      <c r="N13" s="47" t="s">
        <v>228</v>
      </c>
      <c r="O13" s="56">
        <v>1600</v>
      </c>
      <c r="P13" s="56">
        <f>+M13*O13</f>
        <v>3328000</v>
      </c>
      <c r="Q13" s="47" t="s">
        <v>236</v>
      </c>
      <c r="R13" s="58" t="s">
        <v>230</v>
      </c>
      <c r="S13" s="68"/>
    </row>
    <row r="14" spans="2:19" ht="42.75" customHeight="1" x14ac:dyDescent="0.25">
      <c r="B14" s="42"/>
      <c r="C14" s="42"/>
      <c r="D14" s="42"/>
      <c r="E14" s="42"/>
      <c r="F14" s="42"/>
      <c r="G14" s="62"/>
      <c r="H14" s="62"/>
      <c r="I14" s="42"/>
      <c r="J14" s="42"/>
      <c r="K14" s="42"/>
      <c r="L14" s="47" t="s">
        <v>234</v>
      </c>
      <c r="M14" s="11">
        <f>30*E47</f>
        <v>600</v>
      </c>
      <c r="N14" s="47" t="s">
        <v>240</v>
      </c>
      <c r="O14" s="56">
        <v>1600</v>
      </c>
      <c r="P14" s="56">
        <f>+M14*O14</f>
        <v>960000</v>
      </c>
      <c r="Q14" s="47" t="s">
        <v>236</v>
      </c>
      <c r="R14" s="58" t="s">
        <v>237</v>
      </c>
      <c r="S14" s="40"/>
    </row>
    <row r="15" spans="2:19" ht="27" customHeight="1" x14ac:dyDescent="0.25">
      <c r="B15" s="42"/>
      <c r="C15" s="42"/>
      <c r="D15" s="42"/>
      <c r="E15" s="42"/>
      <c r="F15" s="42"/>
      <c r="G15" s="62"/>
      <c r="H15" s="62"/>
      <c r="I15" s="42"/>
      <c r="J15" s="42"/>
      <c r="K15" s="42"/>
      <c r="L15" s="122" t="s">
        <v>231</v>
      </c>
      <c r="M15" s="122"/>
      <c r="N15" s="122"/>
      <c r="O15" s="122"/>
      <c r="P15" s="57">
        <f>SUM(P13:P14)</f>
        <v>4288000</v>
      </c>
      <c r="Q15" s="30"/>
      <c r="R15" s="30"/>
      <c r="S15" s="30"/>
    </row>
    <row r="16" spans="2:19" x14ac:dyDescent="0.25">
      <c r="B16" s="42"/>
      <c r="C16" s="42"/>
      <c r="D16" s="42"/>
      <c r="E16" s="42"/>
      <c r="F16" s="42"/>
      <c r="G16" s="62"/>
      <c r="H16" s="62"/>
      <c r="I16" s="42"/>
      <c r="J16" s="42"/>
      <c r="K16" s="42"/>
    </row>
    <row r="17" spans="2:16" x14ac:dyDescent="0.25">
      <c r="B17" s="131" t="s">
        <v>103</v>
      </c>
      <c r="C17" s="131"/>
      <c r="D17" s="131"/>
      <c r="E17" s="131"/>
      <c r="F17" s="131"/>
      <c r="G17" s="62"/>
      <c r="H17" s="62"/>
      <c r="I17" s="42"/>
      <c r="J17" s="42"/>
      <c r="K17" s="42"/>
    </row>
    <row r="18" spans="2:16" ht="31.5" x14ac:dyDescent="0.25">
      <c r="B18" s="12" t="s">
        <v>114</v>
      </c>
      <c r="C18" s="12" t="s">
        <v>102</v>
      </c>
      <c r="D18" s="12" t="s">
        <v>92</v>
      </c>
      <c r="E18" s="63" t="s">
        <v>100</v>
      </c>
      <c r="F18" s="12" t="s">
        <v>104</v>
      </c>
      <c r="G18" s="62"/>
      <c r="H18" s="62"/>
      <c r="I18" s="42"/>
      <c r="J18" s="42"/>
      <c r="K18" s="42"/>
    </row>
    <row r="19" spans="2:16" x14ac:dyDescent="0.25">
      <c r="B19" s="139">
        <v>3500</v>
      </c>
      <c r="C19" s="139">
        <f>+B19*0.04</f>
        <v>140</v>
      </c>
      <c r="D19" s="139" t="s">
        <v>99</v>
      </c>
      <c r="E19" s="139" t="s">
        <v>88</v>
      </c>
      <c r="F19" s="139" t="s">
        <v>101</v>
      </c>
      <c r="G19" s="62"/>
      <c r="H19" s="62"/>
      <c r="I19" s="42"/>
      <c r="J19" s="42"/>
      <c r="K19" s="42"/>
    </row>
    <row r="20" spans="2:16" x14ac:dyDescent="0.25">
      <c r="B20" s="139"/>
      <c r="C20" s="139"/>
      <c r="D20" s="139"/>
      <c r="E20" s="139"/>
      <c r="F20" s="139"/>
      <c r="G20" s="62"/>
      <c r="H20" s="62"/>
      <c r="I20" s="42"/>
      <c r="J20" s="42"/>
      <c r="K20" s="42"/>
    </row>
    <row r="21" spans="2:16" x14ac:dyDescent="0.25">
      <c r="B21" s="139"/>
      <c r="C21" s="139"/>
      <c r="D21" s="139"/>
      <c r="E21" s="139"/>
      <c r="F21" s="139"/>
      <c r="G21" s="62"/>
      <c r="H21" s="62"/>
      <c r="I21" s="42"/>
      <c r="J21" s="42"/>
      <c r="K21" s="42"/>
    </row>
    <row r="22" spans="2:16" x14ac:dyDescent="0.25">
      <c r="B22" s="42"/>
      <c r="C22" s="42"/>
      <c r="D22" s="42"/>
      <c r="E22" s="42"/>
      <c r="F22" s="42"/>
      <c r="G22" s="62"/>
      <c r="H22" s="62"/>
      <c r="I22" s="42"/>
      <c r="J22" s="42"/>
      <c r="K22" s="42"/>
    </row>
    <row r="23" spans="2:16" ht="16.5" customHeight="1" x14ac:dyDescent="0.25"/>
    <row r="24" spans="2:16" ht="31.5" x14ac:dyDescent="0.25">
      <c r="B24" s="14" t="s">
        <v>89</v>
      </c>
      <c r="C24" s="14" t="s">
        <v>107</v>
      </c>
      <c r="D24" s="14" t="s">
        <v>116</v>
      </c>
      <c r="E24" s="14" t="s">
        <v>109</v>
      </c>
      <c r="F24" s="14" t="s">
        <v>23</v>
      </c>
    </row>
    <row r="25" spans="2:16" x14ac:dyDescent="0.25">
      <c r="B25" s="129" t="s">
        <v>94</v>
      </c>
      <c r="C25" s="25" t="s">
        <v>52</v>
      </c>
      <c r="D25" s="25" t="s">
        <v>141</v>
      </c>
      <c r="E25" s="25">
        <v>0.18</v>
      </c>
      <c r="F25" s="25" t="s">
        <v>143</v>
      </c>
    </row>
    <row r="26" spans="2:16" ht="21" customHeight="1" x14ac:dyDescent="0.25">
      <c r="B26" s="129"/>
      <c r="C26" s="25" t="s">
        <v>54</v>
      </c>
      <c r="D26" s="25" t="s">
        <v>142</v>
      </c>
      <c r="E26" s="25">
        <v>0.14000000000000001</v>
      </c>
      <c r="F26" s="25" t="s">
        <v>143</v>
      </c>
      <c r="G26" s="34"/>
      <c r="H26" s="34"/>
      <c r="I26" s="65"/>
    </row>
    <row r="27" spans="2:16" x14ac:dyDescent="0.25">
      <c r="B27" s="129"/>
      <c r="C27" s="25" t="s">
        <v>56</v>
      </c>
      <c r="D27" s="25" t="s">
        <v>57</v>
      </c>
      <c r="E27" s="25">
        <v>0.09</v>
      </c>
      <c r="F27" s="25" t="s">
        <v>143</v>
      </c>
      <c r="G27" s="34"/>
      <c r="H27" s="34"/>
    </row>
    <row r="28" spans="2:16" x14ac:dyDescent="0.25">
      <c r="G28" s="34"/>
      <c r="H28" s="34"/>
    </row>
    <row r="29" spans="2:16" s="42" customFormat="1" x14ac:dyDescent="0.25">
      <c r="H29" s="62"/>
    </row>
    <row r="30" spans="2:16" s="42" customFormat="1" x14ac:dyDescent="0.25">
      <c r="H30" s="62"/>
      <c r="L30" s="62"/>
      <c r="M30" s="140"/>
      <c r="N30" s="140"/>
      <c r="O30" s="140"/>
      <c r="P30" s="140"/>
    </row>
    <row r="31" spans="2:16" s="42" customFormat="1" x14ac:dyDescent="0.25">
      <c r="H31" s="62"/>
      <c r="L31" s="62"/>
      <c r="M31" s="140"/>
      <c r="N31" s="140"/>
      <c r="O31" s="140"/>
      <c r="P31" s="140"/>
    </row>
    <row r="32" spans="2:16" s="42" customFormat="1" ht="31.5" x14ac:dyDescent="0.25">
      <c r="B32" s="14" t="s">
        <v>89</v>
      </c>
      <c r="C32" s="14" t="s">
        <v>107</v>
      </c>
      <c r="D32" s="14" t="s">
        <v>116</v>
      </c>
      <c r="E32" s="14" t="s">
        <v>109</v>
      </c>
      <c r="F32" s="14" t="s">
        <v>95</v>
      </c>
      <c r="H32" s="62"/>
      <c r="L32" s="62"/>
      <c r="M32" s="140"/>
      <c r="N32" s="140"/>
      <c r="O32" s="140"/>
      <c r="P32" s="140"/>
    </row>
    <row r="33" spans="2:6" s="42" customFormat="1" ht="78.75" x14ac:dyDescent="0.25">
      <c r="B33" s="25" t="s">
        <v>117</v>
      </c>
      <c r="C33" s="25" t="s">
        <v>85</v>
      </c>
      <c r="D33" s="25" t="s">
        <v>117</v>
      </c>
      <c r="E33" s="25">
        <v>1.03</v>
      </c>
      <c r="F33" s="25" t="s">
        <v>149</v>
      </c>
    </row>
    <row r="34" spans="2:6" s="42" customFormat="1" x14ac:dyDescent="0.25"/>
    <row r="35" spans="2:6" s="42" customFormat="1" ht="31.5" x14ac:dyDescent="0.25">
      <c r="B35" s="14" t="s">
        <v>89</v>
      </c>
      <c r="C35" s="14" t="s">
        <v>119</v>
      </c>
      <c r="D35" s="66" t="s">
        <v>239</v>
      </c>
      <c r="E35" s="14" t="s">
        <v>146</v>
      </c>
    </row>
    <row r="36" spans="2:6" s="42" customFormat="1" x14ac:dyDescent="0.25">
      <c r="B36" s="129" t="s">
        <v>106</v>
      </c>
      <c r="C36" s="116" t="s">
        <v>144</v>
      </c>
      <c r="D36" s="116" t="s">
        <v>145</v>
      </c>
      <c r="E36" s="129">
        <v>355</v>
      </c>
    </row>
    <row r="37" spans="2:6" s="42" customFormat="1" x14ac:dyDescent="0.25">
      <c r="B37" s="129"/>
      <c r="C37" s="118"/>
      <c r="D37" s="118"/>
      <c r="E37" s="129"/>
    </row>
    <row r="38" spans="2:6" s="42" customFormat="1" x14ac:dyDescent="0.25"/>
    <row r="41" spans="2:6" ht="57" customHeight="1" x14ac:dyDescent="0.25">
      <c r="B41" s="14" t="s">
        <v>89</v>
      </c>
      <c r="C41" s="14" t="s">
        <v>107</v>
      </c>
      <c r="D41" s="14" t="s">
        <v>108</v>
      </c>
      <c r="E41" s="14" t="s">
        <v>109</v>
      </c>
    </row>
    <row r="42" spans="2:6" x14ac:dyDescent="0.25">
      <c r="B42" s="116" t="s">
        <v>27</v>
      </c>
      <c r="C42" s="25" t="s">
        <v>43</v>
      </c>
      <c r="D42" s="25" t="s">
        <v>44</v>
      </c>
      <c r="E42" s="25">
        <v>0.04</v>
      </c>
    </row>
    <row r="43" spans="2:6" ht="31.5" x14ac:dyDescent="0.25">
      <c r="B43" s="118"/>
      <c r="C43" s="25" t="s">
        <v>36</v>
      </c>
      <c r="D43" s="25" t="s">
        <v>58</v>
      </c>
      <c r="E43" s="25">
        <v>0.04</v>
      </c>
    </row>
    <row r="46" spans="2:6" ht="47.25" x14ac:dyDescent="0.25">
      <c r="B46" s="14" t="s">
        <v>98</v>
      </c>
      <c r="C46" s="14" t="s">
        <v>89</v>
      </c>
      <c r="D46" s="14" t="s">
        <v>120</v>
      </c>
      <c r="E46" s="14" t="s">
        <v>121</v>
      </c>
    </row>
    <row r="47" spans="2:6" x14ac:dyDescent="0.25">
      <c r="B47" s="110" t="s">
        <v>110</v>
      </c>
      <c r="C47" s="14" t="s">
        <v>28</v>
      </c>
      <c r="D47" s="25">
        <v>1</v>
      </c>
      <c r="E47" s="116">
        <v>20</v>
      </c>
    </row>
    <row r="48" spans="2:6" x14ac:dyDescent="0.25">
      <c r="B48" s="111"/>
      <c r="C48" s="14" t="s">
        <v>29</v>
      </c>
      <c r="D48" s="25">
        <v>4</v>
      </c>
      <c r="E48" s="117"/>
    </row>
    <row r="49" spans="2:11" x14ac:dyDescent="0.25">
      <c r="B49" s="112"/>
      <c r="C49" s="14" t="s">
        <v>30</v>
      </c>
      <c r="D49" s="25">
        <v>4</v>
      </c>
      <c r="E49" s="118"/>
      <c r="I49" s="64"/>
      <c r="K49" s="64"/>
    </row>
    <row r="50" spans="2:11" x14ac:dyDescent="0.25">
      <c r="I50" s="64"/>
      <c r="K50" s="64"/>
    </row>
    <row r="51" spans="2:11" x14ac:dyDescent="0.25">
      <c r="I51" s="64"/>
      <c r="K51" s="64"/>
    </row>
    <row r="52" spans="2:11" x14ac:dyDescent="0.25">
      <c r="I52" s="64"/>
      <c r="K52" s="64"/>
    </row>
  </sheetData>
  <mergeCells count="26">
    <mergeCell ref="P30:P32"/>
    <mergeCell ref="N30:N32"/>
    <mergeCell ref="L15:O15"/>
    <mergeCell ref="C6:E6"/>
    <mergeCell ref="O30:O32"/>
    <mergeCell ref="F6:K6"/>
    <mergeCell ref="M30:M32"/>
    <mergeCell ref="B2:C2"/>
    <mergeCell ref="B3:C3"/>
    <mergeCell ref="B4:C4"/>
    <mergeCell ref="B5:C5"/>
    <mergeCell ref="B42:B43"/>
    <mergeCell ref="B47:B49"/>
    <mergeCell ref="E47:E49"/>
    <mergeCell ref="B8:B9"/>
    <mergeCell ref="B25:B27"/>
    <mergeCell ref="B17:F17"/>
    <mergeCell ref="B19:B21"/>
    <mergeCell ref="C19:C21"/>
    <mergeCell ref="D19:D21"/>
    <mergeCell ref="E19:E21"/>
    <mergeCell ref="F19:F21"/>
    <mergeCell ref="B36:B37"/>
    <mergeCell ref="C36:C37"/>
    <mergeCell ref="D36:D37"/>
    <mergeCell ref="E36:E37"/>
  </mergeCells>
  <pageMargins left="0.12" right="0.12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2:R46"/>
  <sheetViews>
    <sheetView showGridLines="0" workbookViewId="0">
      <selection activeCell="D2" sqref="D2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33.42578125" style="34" customWidth="1"/>
    <col min="5" max="5" width="14.28515625" style="34" customWidth="1"/>
    <col min="6" max="6" width="18.140625" style="34" customWidth="1"/>
    <col min="7" max="7" width="16.42578125" style="64" customWidth="1"/>
    <col min="8" max="8" width="14.85546875" style="64" customWidth="1"/>
    <col min="9" max="9" width="13.28515625" style="34" customWidth="1"/>
    <col min="10" max="10" width="14.85546875" style="34" customWidth="1"/>
    <col min="11" max="11" width="15" style="34" customWidth="1"/>
    <col min="12" max="12" width="13.42578125" style="34" customWidth="1"/>
    <col min="13" max="14" width="13.140625" style="34" customWidth="1"/>
    <col min="15" max="16" width="15.7109375" style="34" customWidth="1"/>
    <col min="17" max="17" width="15.5703125" style="34" customWidth="1"/>
    <col min="18" max="18" width="28.7109375" style="34" customWidth="1"/>
    <col min="19" max="16384" width="11.42578125" style="34"/>
  </cols>
  <sheetData>
    <row r="2" spans="2:18" x14ac:dyDescent="0.25">
      <c r="B2" s="131" t="s">
        <v>25</v>
      </c>
      <c r="C2" s="131"/>
      <c r="D2" s="25" t="s">
        <v>150</v>
      </c>
      <c r="E2" s="59"/>
      <c r="G2" s="34"/>
      <c r="H2" s="34"/>
    </row>
    <row r="3" spans="2:18" x14ac:dyDescent="0.25">
      <c r="B3" s="131" t="s">
        <v>111</v>
      </c>
      <c r="C3" s="131"/>
      <c r="D3" s="25">
        <v>4</v>
      </c>
      <c r="E3" s="59"/>
      <c r="G3" s="34"/>
      <c r="H3" s="34"/>
    </row>
    <row r="4" spans="2:18" x14ac:dyDescent="0.25">
      <c r="B4" s="131" t="s">
        <v>26</v>
      </c>
      <c r="C4" s="131"/>
      <c r="D4" s="25" t="s">
        <v>151</v>
      </c>
      <c r="E4" s="59"/>
      <c r="G4" s="34"/>
      <c r="H4" s="34"/>
    </row>
    <row r="5" spans="2:18" x14ac:dyDescent="0.25">
      <c r="B5" s="131" t="s">
        <v>112</v>
      </c>
      <c r="C5" s="131"/>
      <c r="D5" s="25">
        <v>1.6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8" ht="31.5" customHeight="1" x14ac:dyDescent="0.25">
      <c r="C6" s="141" t="s">
        <v>24</v>
      </c>
      <c r="D6" s="142"/>
      <c r="E6" s="143"/>
      <c r="F6" s="131" t="s">
        <v>96</v>
      </c>
      <c r="G6" s="131"/>
      <c r="H6" s="131"/>
      <c r="I6" s="131"/>
      <c r="J6" s="131"/>
      <c r="K6" s="131"/>
    </row>
    <row r="7" spans="2:18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21</v>
      </c>
      <c r="J7" s="14" t="s">
        <v>92</v>
      </c>
      <c r="K7" s="14" t="s">
        <v>87</v>
      </c>
    </row>
    <row r="8" spans="2:18" ht="27" customHeight="1" x14ac:dyDescent="0.25">
      <c r="B8" s="129" t="s">
        <v>115</v>
      </c>
      <c r="C8" s="25" t="s">
        <v>152</v>
      </c>
      <c r="D8" s="25" t="s">
        <v>153</v>
      </c>
      <c r="E8" s="25">
        <v>0.28999999999999998</v>
      </c>
      <c r="F8" s="25" t="s">
        <v>135</v>
      </c>
      <c r="G8" s="33">
        <v>7</v>
      </c>
      <c r="H8" s="33" t="s">
        <v>93</v>
      </c>
      <c r="I8" s="25">
        <v>130</v>
      </c>
      <c r="J8" s="25" t="s">
        <v>93</v>
      </c>
      <c r="K8" s="25" t="s">
        <v>137</v>
      </c>
    </row>
    <row r="9" spans="2:18" ht="27" customHeight="1" x14ac:dyDescent="0.25">
      <c r="B9" s="129"/>
      <c r="C9" s="25" t="s">
        <v>49</v>
      </c>
      <c r="D9" s="25" t="s">
        <v>128</v>
      </c>
      <c r="E9" s="25">
        <v>0.14000000000000001</v>
      </c>
      <c r="F9" s="25" t="s">
        <v>47</v>
      </c>
      <c r="G9" s="33">
        <v>8500</v>
      </c>
      <c r="H9" s="33" t="s">
        <v>105</v>
      </c>
      <c r="I9" s="25">
        <f>+G9*0.04</f>
        <v>340</v>
      </c>
      <c r="J9" s="25" t="s">
        <v>93</v>
      </c>
      <c r="K9" s="25" t="s">
        <v>88</v>
      </c>
    </row>
    <row r="10" spans="2:18" ht="22.5" customHeight="1" x14ac:dyDescent="0.25">
      <c r="B10" s="129"/>
      <c r="C10" s="25" t="s">
        <v>50</v>
      </c>
      <c r="D10" s="25" t="s">
        <v>154</v>
      </c>
      <c r="E10" s="25">
        <v>0.42</v>
      </c>
      <c r="F10" s="25" t="s">
        <v>47</v>
      </c>
      <c r="G10" s="33">
        <v>6500</v>
      </c>
      <c r="H10" s="33" t="s">
        <v>105</v>
      </c>
      <c r="I10" s="25">
        <f>+G10*0.04</f>
        <v>260</v>
      </c>
      <c r="J10" s="25" t="s">
        <v>93</v>
      </c>
      <c r="K10" s="25" t="s">
        <v>88</v>
      </c>
    </row>
    <row r="11" spans="2:18" ht="22.5" customHeight="1" x14ac:dyDescent="0.25">
      <c r="B11" s="42"/>
      <c r="C11" s="42"/>
      <c r="D11" s="42"/>
      <c r="E11" s="42"/>
      <c r="F11" s="42"/>
      <c r="G11" s="62">
        <f>+G10+G9</f>
        <v>15000</v>
      </c>
      <c r="H11" s="62"/>
      <c r="I11" s="42">
        <f>+I9+I10</f>
        <v>600</v>
      </c>
      <c r="J11" s="42"/>
      <c r="K11" s="42"/>
    </row>
    <row r="12" spans="2:18" ht="37.5" customHeight="1" x14ac:dyDescent="0.25">
      <c r="B12" s="42"/>
      <c r="C12" s="42"/>
      <c r="D12" s="42"/>
      <c r="E12" s="42"/>
      <c r="F12" s="42"/>
      <c r="G12" s="62"/>
      <c r="H12" s="62"/>
      <c r="I12" s="42"/>
      <c r="J12" s="42"/>
      <c r="K12" s="42"/>
      <c r="L12" s="14" t="s">
        <v>225</v>
      </c>
      <c r="M12" s="14" t="s">
        <v>238</v>
      </c>
      <c r="N12" s="14" t="s">
        <v>92</v>
      </c>
      <c r="O12" s="52" t="s">
        <v>229</v>
      </c>
      <c r="P12" s="55" t="s">
        <v>226</v>
      </c>
      <c r="Q12" s="14" t="s">
        <v>100</v>
      </c>
      <c r="R12" s="14" t="s">
        <v>227</v>
      </c>
    </row>
    <row r="13" spans="2:18" ht="22.5" customHeight="1" x14ac:dyDescent="0.25">
      <c r="B13" s="42"/>
      <c r="C13" s="42"/>
      <c r="D13" s="42"/>
      <c r="E13" s="42"/>
      <c r="F13" s="42"/>
      <c r="G13" s="62"/>
      <c r="H13" s="62"/>
      <c r="I13" s="42"/>
      <c r="J13" s="42"/>
      <c r="K13" s="42"/>
      <c r="L13" s="47" t="s">
        <v>47</v>
      </c>
      <c r="M13" s="11">
        <f>4*(I9+I10)</f>
        <v>2400</v>
      </c>
      <c r="N13" s="47" t="s">
        <v>228</v>
      </c>
      <c r="O13" s="56">
        <v>1600</v>
      </c>
      <c r="P13" s="56">
        <f>+M13*O13</f>
        <v>3840000</v>
      </c>
      <c r="Q13" s="47" t="s">
        <v>236</v>
      </c>
      <c r="R13" s="58" t="s">
        <v>230</v>
      </c>
    </row>
    <row r="14" spans="2:18" ht="22.5" customHeight="1" x14ac:dyDescent="0.25">
      <c r="B14" s="42"/>
      <c r="C14" s="42"/>
      <c r="D14" s="42"/>
      <c r="E14" s="42"/>
      <c r="F14" s="42"/>
      <c r="G14" s="62"/>
      <c r="H14" s="62"/>
      <c r="I14" s="42"/>
      <c r="J14" s="42"/>
      <c r="K14" s="42"/>
      <c r="L14" s="47" t="s">
        <v>135</v>
      </c>
      <c r="M14" s="11">
        <f>+I8</f>
        <v>130</v>
      </c>
      <c r="N14" s="47" t="s">
        <v>228</v>
      </c>
      <c r="O14" s="56">
        <v>4000</v>
      </c>
      <c r="P14" s="56">
        <f>+M14*O14</f>
        <v>520000</v>
      </c>
      <c r="Q14" s="47" t="s">
        <v>236</v>
      </c>
      <c r="R14" s="58" t="s">
        <v>101</v>
      </c>
    </row>
    <row r="15" spans="2:18" x14ac:dyDescent="0.25">
      <c r="B15" s="42"/>
      <c r="C15" s="42"/>
      <c r="D15" s="42"/>
      <c r="E15" s="42"/>
      <c r="F15" s="42"/>
      <c r="G15" s="62"/>
      <c r="H15" s="62"/>
      <c r="I15" s="42"/>
      <c r="J15" s="42"/>
      <c r="K15" s="42"/>
      <c r="L15" s="122" t="s">
        <v>231</v>
      </c>
      <c r="M15" s="122"/>
      <c r="N15" s="122"/>
      <c r="O15" s="122"/>
      <c r="P15" s="57">
        <f>SUM(P13:P14)</f>
        <v>4360000</v>
      </c>
      <c r="Q15" s="30"/>
      <c r="R15" s="30"/>
    </row>
    <row r="16" spans="2:18" x14ac:dyDescent="0.25">
      <c r="B16" s="42"/>
      <c r="C16" s="42"/>
      <c r="D16" s="42"/>
      <c r="E16" s="42"/>
      <c r="F16" s="42"/>
      <c r="G16" s="62"/>
      <c r="H16" s="62"/>
      <c r="I16" s="42"/>
      <c r="J16" s="42"/>
      <c r="K16" s="42"/>
    </row>
    <row r="17" spans="2:16" x14ac:dyDescent="0.25">
      <c r="B17" s="42"/>
      <c r="C17" s="42"/>
      <c r="D17" s="42"/>
      <c r="E17" s="42"/>
      <c r="F17" s="42"/>
      <c r="G17" s="62"/>
      <c r="H17" s="62"/>
      <c r="I17" s="42"/>
      <c r="J17" s="42"/>
      <c r="K17" s="42"/>
    </row>
    <row r="18" spans="2:16" x14ac:dyDescent="0.25">
      <c r="B18" s="42"/>
      <c r="C18" s="42"/>
      <c r="D18" s="42"/>
      <c r="E18" s="42"/>
      <c r="F18" s="42"/>
      <c r="G18" s="62"/>
      <c r="H18" s="62"/>
      <c r="I18" s="42"/>
      <c r="J18" s="42"/>
      <c r="K18" s="42"/>
    </row>
    <row r="19" spans="2:16" x14ac:dyDescent="0.25">
      <c r="B19" s="131" t="s">
        <v>103</v>
      </c>
      <c r="C19" s="131"/>
      <c r="D19" s="131"/>
      <c r="E19" s="131"/>
      <c r="F19" s="131"/>
      <c r="G19" s="62"/>
      <c r="H19" s="62"/>
      <c r="I19" s="42"/>
      <c r="J19" s="42"/>
      <c r="K19" s="42"/>
    </row>
    <row r="20" spans="2:16" ht="31.5" x14ac:dyDescent="0.25">
      <c r="B20" s="12" t="s">
        <v>114</v>
      </c>
      <c r="C20" s="12" t="s">
        <v>102</v>
      </c>
      <c r="D20" s="12" t="s">
        <v>92</v>
      </c>
      <c r="E20" s="63" t="s">
        <v>100</v>
      </c>
      <c r="F20" s="12" t="s">
        <v>104</v>
      </c>
      <c r="G20" s="62"/>
      <c r="H20" s="62"/>
      <c r="I20" s="42"/>
      <c r="J20" s="42"/>
      <c r="K20" s="42"/>
    </row>
    <row r="21" spans="2:16" x14ac:dyDescent="0.25">
      <c r="B21" s="139">
        <v>2000</v>
      </c>
      <c r="C21" s="139">
        <f>+B21*0.04</f>
        <v>80</v>
      </c>
      <c r="D21" s="139" t="s">
        <v>99</v>
      </c>
      <c r="E21" s="139" t="s">
        <v>88</v>
      </c>
      <c r="F21" s="139" t="s">
        <v>101</v>
      </c>
      <c r="G21" s="62"/>
      <c r="H21" s="62"/>
      <c r="I21" s="42"/>
      <c r="J21" s="42"/>
      <c r="K21" s="42"/>
    </row>
    <row r="22" spans="2:16" x14ac:dyDescent="0.25">
      <c r="B22" s="139"/>
      <c r="C22" s="139"/>
      <c r="D22" s="139"/>
      <c r="E22" s="139"/>
      <c r="F22" s="139"/>
      <c r="G22" s="62"/>
      <c r="H22" s="62"/>
      <c r="I22" s="42"/>
      <c r="J22" s="42"/>
      <c r="K22" s="42"/>
    </row>
    <row r="23" spans="2:16" x14ac:dyDescent="0.25">
      <c r="B23" s="139"/>
      <c r="C23" s="139"/>
      <c r="D23" s="139"/>
      <c r="E23" s="139"/>
      <c r="F23" s="139"/>
      <c r="G23" s="62"/>
      <c r="H23" s="62"/>
      <c r="I23" s="42"/>
      <c r="J23" s="42"/>
      <c r="K23" s="42"/>
    </row>
    <row r="24" spans="2:16" x14ac:dyDescent="0.25">
      <c r="B24" s="42"/>
      <c r="C24" s="42"/>
      <c r="D24" s="42"/>
      <c r="E24" s="42"/>
      <c r="F24" s="42"/>
      <c r="G24" s="62"/>
      <c r="H24" s="62"/>
      <c r="I24" s="42"/>
      <c r="J24" s="42"/>
      <c r="K24" s="42"/>
    </row>
    <row r="25" spans="2:16" ht="16.5" customHeight="1" x14ac:dyDescent="0.25"/>
    <row r="26" spans="2:16" ht="31.5" x14ac:dyDescent="0.25">
      <c r="B26" s="14" t="s">
        <v>89</v>
      </c>
      <c r="C26" s="14" t="s">
        <v>107</v>
      </c>
      <c r="D26" s="14" t="s">
        <v>116</v>
      </c>
      <c r="E26" s="14" t="s">
        <v>109</v>
      </c>
      <c r="F26" s="14" t="s">
        <v>23</v>
      </c>
    </row>
    <row r="27" spans="2:16" ht="22.5" customHeight="1" x14ac:dyDescent="0.25">
      <c r="B27" s="129" t="s">
        <v>94</v>
      </c>
      <c r="C27" s="25" t="s">
        <v>52</v>
      </c>
      <c r="D27" s="25" t="s">
        <v>141</v>
      </c>
      <c r="E27" s="25">
        <v>0.17</v>
      </c>
      <c r="F27" s="25" t="s">
        <v>143</v>
      </c>
    </row>
    <row r="28" spans="2:16" ht="22.5" customHeight="1" x14ac:dyDescent="0.25">
      <c r="B28" s="129"/>
      <c r="C28" s="25" t="s">
        <v>54</v>
      </c>
      <c r="D28" s="25" t="s">
        <v>142</v>
      </c>
      <c r="E28" s="25">
        <v>0.19</v>
      </c>
      <c r="F28" s="25" t="s">
        <v>143</v>
      </c>
      <c r="G28" s="34"/>
      <c r="H28" s="34"/>
      <c r="I28" s="65"/>
    </row>
    <row r="29" spans="2:16" x14ac:dyDescent="0.25">
      <c r="G29" s="34"/>
      <c r="H29" s="34"/>
    </row>
    <row r="30" spans="2:16" s="42" customFormat="1" x14ac:dyDescent="0.25">
      <c r="H30" s="62"/>
    </row>
    <row r="31" spans="2:16" s="42" customFormat="1" x14ac:dyDescent="0.25">
      <c r="H31" s="62"/>
      <c r="L31" s="62"/>
      <c r="M31" s="140"/>
      <c r="N31" s="140"/>
      <c r="O31" s="140"/>
      <c r="P31" s="140"/>
    </row>
    <row r="32" spans="2:16" s="42" customFormat="1" x14ac:dyDescent="0.25">
      <c r="H32" s="62"/>
      <c r="L32" s="62"/>
      <c r="M32" s="140"/>
      <c r="N32" s="140"/>
      <c r="O32" s="140"/>
      <c r="P32" s="140"/>
    </row>
    <row r="33" spans="2:16" s="42" customFormat="1" ht="31.5" x14ac:dyDescent="0.25">
      <c r="B33" s="14" t="s">
        <v>89</v>
      </c>
      <c r="C33" s="14" t="s">
        <v>107</v>
      </c>
      <c r="D33" s="14" t="s">
        <v>116</v>
      </c>
      <c r="E33" s="14" t="s">
        <v>109</v>
      </c>
      <c r="F33" s="14" t="s">
        <v>95</v>
      </c>
      <c r="H33" s="62"/>
      <c r="L33" s="62"/>
      <c r="M33" s="140"/>
      <c r="N33" s="140"/>
      <c r="O33" s="140"/>
      <c r="P33" s="140"/>
    </row>
    <row r="34" spans="2:16" s="42" customFormat="1" ht="94.5" x14ac:dyDescent="0.25">
      <c r="B34" s="25" t="s">
        <v>117</v>
      </c>
      <c r="C34" s="25" t="s">
        <v>85</v>
      </c>
      <c r="D34" s="25" t="s">
        <v>117</v>
      </c>
      <c r="E34" s="25">
        <v>0.59</v>
      </c>
      <c r="F34" s="25" t="s">
        <v>155</v>
      </c>
    </row>
    <row r="35" spans="2:16" s="42" customFormat="1" x14ac:dyDescent="0.25"/>
    <row r="36" spans="2:16" s="42" customFormat="1" x14ac:dyDescent="0.25"/>
    <row r="39" spans="2:16" ht="57" customHeight="1" x14ac:dyDescent="0.25">
      <c r="B39" s="14" t="s">
        <v>89</v>
      </c>
      <c r="C39" s="14" t="s">
        <v>107</v>
      </c>
      <c r="D39" s="14" t="s">
        <v>108</v>
      </c>
      <c r="E39" s="14" t="s">
        <v>109</v>
      </c>
      <c r="F39" s="14" t="s">
        <v>232</v>
      </c>
    </row>
    <row r="40" spans="2:16" ht="24.75" customHeight="1" x14ac:dyDescent="0.25">
      <c r="B40" s="116" t="s">
        <v>27</v>
      </c>
      <c r="C40" s="25" t="s">
        <v>43</v>
      </c>
      <c r="D40" s="25" t="s">
        <v>44</v>
      </c>
      <c r="E40" s="25">
        <v>0.01</v>
      </c>
      <c r="F40" s="116" t="s">
        <v>241</v>
      </c>
    </row>
    <row r="41" spans="2:16" ht="31.5" x14ac:dyDescent="0.25">
      <c r="B41" s="118"/>
      <c r="C41" s="25" t="s">
        <v>36</v>
      </c>
      <c r="D41" s="25" t="s">
        <v>58</v>
      </c>
      <c r="E41" s="25">
        <v>0.04</v>
      </c>
      <c r="F41" s="118"/>
    </row>
    <row r="44" spans="2:16" x14ac:dyDescent="0.25">
      <c r="I44" s="64"/>
      <c r="K44" s="64"/>
    </row>
    <row r="45" spans="2:16" x14ac:dyDescent="0.25">
      <c r="I45" s="64"/>
      <c r="K45" s="64"/>
    </row>
    <row r="46" spans="2:16" x14ac:dyDescent="0.25">
      <c r="I46" s="64"/>
      <c r="K46" s="64"/>
    </row>
  </sheetData>
  <mergeCells count="21">
    <mergeCell ref="F6:K6"/>
    <mergeCell ref="B2:C2"/>
    <mergeCell ref="B3:C3"/>
    <mergeCell ref="B4:C4"/>
    <mergeCell ref="B5:C5"/>
    <mergeCell ref="C6:E6"/>
    <mergeCell ref="P31:P33"/>
    <mergeCell ref="B19:F19"/>
    <mergeCell ref="B21:B23"/>
    <mergeCell ref="C21:C23"/>
    <mergeCell ref="D21:D23"/>
    <mergeCell ref="E21:E23"/>
    <mergeCell ref="F21:F23"/>
    <mergeCell ref="B40:B41"/>
    <mergeCell ref="B8:B10"/>
    <mergeCell ref="B27:B28"/>
    <mergeCell ref="M31:M33"/>
    <mergeCell ref="N31:N33"/>
    <mergeCell ref="L15:O15"/>
    <mergeCell ref="F40:F41"/>
    <mergeCell ref="O31:O33"/>
  </mergeCells>
  <pageMargins left="0.12" right="0.1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B2:S61"/>
  <sheetViews>
    <sheetView showGridLines="0" topLeftCell="A16" workbookViewId="0">
      <selection activeCell="F51" sqref="F51:F53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27.5703125" style="34" customWidth="1"/>
    <col min="5" max="5" width="14.28515625" style="34" customWidth="1"/>
    <col min="6" max="6" width="18.140625" style="34" customWidth="1"/>
    <col min="7" max="7" width="16.42578125" style="64" customWidth="1"/>
    <col min="8" max="8" width="14.85546875" style="64" customWidth="1"/>
    <col min="9" max="9" width="13.28515625" style="34" customWidth="1"/>
    <col min="10" max="10" width="14.85546875" style="34" customWidth="1"/>
    <col min="11" max="11" width="15" style="34" customWidth="1"/>
    <col min="12" max="12" width="18.28515625" style="34" customWidth="1"/>
    <col min="13" max="14" width="15.85546875" style="34" customWidth="1"/>
    <col min="15" max="15" width="15.7109375" style="34" customWidth="1"/>
    <col min="16" max="16" width="17.7109375" style="34" customWidth="1"/>
    <col min="17" max="17" width="15.5703125" style="34" customWidth="1"/>
    <col min="18" max="18" width="17" style="34" customWidth="1"/>
    <col min="19" max="19" width="11.42578125" style="34" customWidth="1"/>
    <col min="20" max="16384" width="11.42578125" style="34"/>
  </cols>
  <sheetData>
    <row r="2" spans="2:19" x14ac:dyDescent="0.25">
      <c r="B2" s="131" t="s">
        <v>25</v>
      </c>
      <c r="C2" s="131"/>
      <c r="D2" s="25" t="s">
        <v>156</v>
      </c>
      <c r="E2" s="59"/>
      <c r="G2" s="34"/>
      <c r="H2" s="34"/>
    </row>
    <row r="3" spans="2:19" x14ac:dyDescent="0.25">
      <c r="B3" s="131" t="s">
        <v>111</v>
      </c>
      <c r="C3" s="131"/>
      <c r="D3" s="25">
        <v>5</v>
      </c>
      <c r="E3" s="59"/>
      <c r="G3" s="34"/>
      <c r="H3" s="34"/>
    </row>
    <row r="4" spans="2:19" x14ac:dyDescent="0.25">
      <c r="B4" s="131" t="s">
        <v>26</v>
      </c>
      <c r="C4" s="131"/>
      <c r="D4" s="25" t="s">
        <v>157</v>
      </c>
      <c r="E4" s="59"/>
      <c r="G4" s="34"/>
      <c r="H4" s="34"/>
    </row>
    <row r="5" spans="2:19" x14ac:dyDescent="0.25">
      <c r="B5" s="131" t="s">
        <v>112</v>
      </c>
      <c r="C5" s="131"/>
      <c r="D5" s="25">
        <v>5.6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9" ht="31.5" customHeight="1" x14ac:dyDescent="0.25">
      <c r="C6" s="141" t="s">
        <v>24</v>
      </c>
      <c r="D6" s="142"/>
      <c r="E6" s="143"/>
      <c r="F6" s="131" t="s">
        <v>96</v>
      </c>
      <c r="G6" s="131"/>
      <c r="H6" s="131"/>
      <c r="I6" s="131"/>
      <c r="J6" s="131"/>
      <c r="K6" s="131"/>
    </row>
    <row r="7" spans="2:19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21</v>
      </c>
      <c r="J7" s="14" t="s">
        <v>92</v>
      </c>
      <c r="K7" s="14" t="s">
        <v>87</v>
      </c>
    </row>
    <row r="8" spans="2:19" ht="15" customHeight="1" x14ac:dyDescent="0.25">
      <c r="B8" s="129" t="s">
        <v>115</v>
      </c>
      <c r="C8" s="25" t="s">
        <v>46</v>
      </c>
      <c r="D8" s="25" t="s">
        <v>124</v>
      </c>
      <c r="E8" s="25">
        <v>0.25</v>
      </c>
      <c r="F8" s="25" t="s">
        <v>47</v>
      </c>
      <c r="G8" s="33">
        <v>6000</v>
      </c>
      <c r="H8" s="33" t="s">
        <v>105</v>
      </c>
      <c r="I8" s="25">
        <f>+G8*0.04</f>
        <v>240</v>
      </c>
      <c r="J8" s="25" t="s">
        <v>93</v>
      </c>
      <c r="K8" s="25" t="s">
        <v>88</v>
      </c>
    </row>
    <row r="9" spans="2:19" x14ac:dyDescent="0.25">
      <c r="B9" s="129"/>
      <c r="C9" s="25" t="s">
        <v>49</v>
      </c>
      <c r="D9" s="25" t="s">
        <v>128</v>
      </c>
      <c r="E9" s="25">
        <v>0.12</v>
      </c>
      <c r="F9" s="25" t="s">
        <v>47</v>
      </c>
      <c r="G9" s="33">
        <v>3000</v>
      </c>
      <c r="H9" s="33" t="s">
        <v>105</v>
      </c>
      <c r="I9" s="25">
        <f>+G9*0.04</f>
        <v>120</v>
      </c>
      <c r="J9" s="25" t="s">
        <v>93</v>
      </c>
      <c r="K9" s="25" t="s">
        <v>88</v>
      </c>
    </row>
    <row r="10" spans="2:19" x14ac:dyDescent="0.25">
      <c r="B10" s="129"/>
      <c r="C10" s="25" t="s">
        <v>50</v>
      </c>
      <c r="D10" s="25" t="s">
        <v>51</v>
      </c>
      <c r="E10" s="25">
        <v>0.05</v>
      </c>
      <c r="F10" s="25" t="s">
        <v>47</v>
      </c>
      <c r="G10" s="33">
        <v>1500</v>
      </c>
      <c r="H10" s="33" t="s">
        <v>105</v>
      </c>
      <c r="I10" s="25">
        <f>+G10*0.04</f>
        <v>60</v>
      </c>
      <c r="J10" s="25" t="s">
        <v>93</v>
      </c>
      <c r="K10" s="25" t="s">
        <v>88</v>
      </c>
    </row>
    <row r="11" spans="2:19" x14ac:dyDescent="0.25">
      <c r="B11" s="129"/>
      <c r="C11" s="25" t="s">
        <v>59</v>
      </c>
      <c r="D11" s="25" t="s">
        <v>60</v>
      </c>
      <c r="E11" s="25">
        <v>0.05</v>
      </c>
      <c r="F11" s="25" t="s">
        <v>47</v>
      </c>
      <c r="G11" s="33">
        <v>1500</v>
      </c>
      <c r="H11" s="33" t="s">
        <v>105</v>
      </c>
      <c r="I11" s="25">
        <f t="shared" ref="I11" si="0">+G11*0.04</f>
        <v>60</v>
      </c>
      <c r="J11" s="25" t="s">
        <v>93</v>
      </c>
      <c r="K11" s="25" t="s">
        <v>88</v>
      </c>
    </row>
    <row r="12" spans="2:19" x14ac:dyDescent="0.25">
      <c r="B12" s="42"/>
      <c r="C12" s="42"/>
      <c r="D12" s="42"/>
      <c r="E12" s="42"/>
      <c r="F12" s="42"/>
      <c r="G12" s="69">
        <f>SUM(G8:G11)</f>
        <v>12000</v>
      </c>
      <c r="H12" s="62"/>
      <c r="I12" s="42">
        <f>SUM(I8:I11)</f>
        <v>480</v>
      </c>
      <c r="J12" s="42"/>
      <c r="K12" s="42"/>
    </row>
    <row r="13" spans="2:19" ht="31.5" x14ac:dyDescent="0.25">
      <c r="B13" s="42"/>
      <c r="C13" s="42"/>
      <c r="D13" s="42"/>
      <c r="E13" s="42"/>
      <c r="F13" s="42"/>
      <c r="G13" s="62"/>
      <c r="H13" s="62"/>
      <c r="I13" s="42"/>
      <c r="J13" s="42"/>
      <c r="K13" s="42"/>
      <c r="L13" s="14" t="s">
        <v>225</v>
      </c>
      <c r="M13" s="14" t="s">
        <v>238</v>
      </c>
      <c r="N13" s="14" t="s">
        <v>92</v>
      </c>
      <c r="O13" s="52" t="s">
        <v>229</v>
      </c>
      <c r="P13" s="55" t="s">
        <v>226</v>
      </c>
      <c r="Q13" s="14" t="s">
        <v>100</v>
      </c>
      <c r="R13" s="14" t="s">
        <v>227</v>
      </c>
      <c r="S13" s="17" t="s">
        <v>232</v>
      </c>
    </row>
    <row r="14" spans="2:19" ht="31.5" x14ac:dyDescent="0.25">
      <c r="B14" s="42"/>
      <c r="C14" s="42"/>
      <c r="D14" s="42"/>
      <c r="E14" s="42"/>
      <c r="F14" s="42"/>
      <c r="G14" s="62"/>
      <c r="H14" s="62"/>
      <c r="I14" s="42"/>
      <c r="J14" s="42"/>
      <c r="K14" s="42"/>
      <c r="L14" s="47" t="s">
        <v>47</v>
      </c>
      <c r="M14" s="11">
        <f>4*(I8+I9+I10+I11)</f>
        <v>1920</v>
      </c>
      <c r="N14" s="47" t="s">
        <v>228</v>
      </c>
      <c r="O14" s="56">
        <v>1600</v>
      </c>
      <c r="P14" s="56">
        <f>+M14*O14</f>
        <v>3072000</v>
      </c>
      <c r="Q14" s="47" t="s">
        <v>236</v>
      </c>
      <c r="R14" s="58" t="s">
        <v>230</v>
      </c>
      <c r="S14" s="11"/>
    </row>
    <row r="15" spans="2:19" ht="47.25" x14ac:dyDescent="0.25">
      <c r="B15" s="42"/>
      <c r="C15" s="42"/>
      <c r="D15" s="42"/>
      <c r="E15" s="42"/>
      <c r="F15" s="42"/>
      <c r="G15" s="62"/>
      <c r="H15" s="62"/>
      <c r="I15" s="42"/>
      <c r="J15" s="42"/>
      <c r="K15" s="42"/>
      <c r="L15" s="11" t="s">
        <v>234</v>
      </c>
      <c r="M15" s="11">
        <f>+E59*30</f>
        <v>1080</v>
      </c>
      <c r="N15" s="29" t="s">
        <v>235</v>
      </c>
      <c r="O15" s="56">
        <f>900</f>
        <v>900</v>
      </c>
      <c r="P15" s="56">
        <f>+M15*O15</f>
        <v>972000</v>
      </c>
      <c r="Q15" s="11" t="s">
        <v>236</v>
      </c>
      <c r="R15" s="27" t="s">
        <v>237</v>
      </c>
      <c r="S15" s="11"/>
    </row>
    <row r="16" spans="2:19" x14ac:dyDescent="0.25">
      <c r="B16" s="42"/>
      <c r="C16" s="42"/>
      <c r="D16" s="42"/>
      <c r="E16" s="42"/>
      <c r="F16" s="42"/>
      <c r="G16" s="62"/>
      <c r="H16" s="62"/>
      <c r="I16" s="42"/>
      <c r="J16" s="42"/>
      <c r="K16" s="42"/>
      <c r="L16" s="122" t="s">
        <v>231</v>
      </c>
      <c r="M16" s="122"/>
      <c r="N16" s="122"/>
      <c r="O16" s="122"/>
      <c r="P16" s="57">
        <f>SUM(P14:P15)</f>
        <v>4044000</v>
      </c>
      <c r="Q16" s="30"/>
      <c r="R16" s="30"/>
      <c r="S16" s="30"/>
    </row>
    <row r="17" spans="2:11" x14ac:dyDescent="0.25">
      <c r="B17" s="42"/>
      <c r="C17" s="42"/>
      <c r="D17" s="42"/>
      <c r="E17" s="42"/>
      <c r="F17" s="42"/>
      <c r="G17" s="62"/>
      <c r="H17" s="62"/>
      <c r="I17" s="42"/>
      <c r="J17" s="42"/>
      <c r="K17" s="42"/>
    </row>
    <row r="18" spans="2:11" x14ac:dyDescent="0.25">
      <c r="B18" s="42"/>
      <c r="C18" s="42"/>
      <c r="D18" s="42"/>
      <c r="E18" s="42"/>
      <c r="F18" s="42"/>
      <c r="G18" s="62"/>
      <c r="H18" s="62"/>
      <c r="I18" s="42"/>
      <c r="J18" s="42"/>
      <c r="K18" s="42"/>
    </row>
    <row r="19" spans="2:11" x14ac:dyDescent="0.25">
      <c r="B19" s="42"/>
      <c r="C19" s="42"/>
      <c r="D19" s="42"/>
      <c r="E19" s="42"/>
      <c r="F19" s="42"/>
      <c r="G19" s="62"/>
      <c r="H19" s="62"/>
      <c r="I19" s="42"/>
      <c r="J19" s="42"/>
      <c r="K19" s="42"/>
    </row>
    <row r="20" spans="2:11" x14ac:dyDescent="0.25">
      <c r="B20" s="42"/>
      <c r="C20" s="42"/>
      <c r="D20" s="42"/>
      <c r="E20" s="42"/>
      <c r="F20" s="42"/>
      <c r="G20" s="62"/>
      <c r="H20" s="62"/>
      <c r="I20" s="42"/>
      <c r="J20" s="42"/>
      <c r="K20" s="42"/>
    </row>
    <row r="21" spans="2:11" x14ac:dyDescent="0.25">
      <c r="B21" s="42"/>
      <c r="C21" s="42"/>
      <c r="D21" s="42"/>
      <c r="E21" s="42"/>
      <c r="F21" s="42"/>
      <c r="G21" s="62"/>
      <c r="H21" s="62"/>
      <c r="I21" s="42"/>
      <c r="J21" s="42"/>
      <c r="K21" s="42"/>
    </row>
    <row r="22" spans="2:11" x14ac:dyDescent="0.25">
      <c r="B22" s="42"/>
      <c r="C22" s="42"/>
      <c r="D22" s="42"/>
      <c r="E22" s="42"/>
      <c r="F22" s="42"/>
      <c r="G22" s="62"/>
      <c r="H22" s="62"/>
      <c r="I22" s="42"/>
      <c r="J22" s="42"/>
      <c r="K22" s="42"/>
    </row>
    <row r="23" spans="2:11" x14ac:dyDescent="0.25">
      <c r="B23" s="42"/>
      <c r="C23" s="42"/>
      <c r="D23" s="42"/>
      <c r="E23" s="42"/>
      <c r="F23" s="42"/>
      <c r="G23" s="62"/>
      <c r="H23" s="62"/>
      <c r="I23" s="42"/>
      <c r="J23" s="42"/>
      <c r="K23" s="42"/>
    </row>
    <row r="24" spans="2:11" x14ac:dyDescent="0.25">
      <c r="B24" s="131" t="s">
        <v>103</v>
      </c>
      <c r="C24" s="131"/>
      <c r="D24" s="131"/>
      <c r="E24" s="131"/>
      <c r="F24" s="131"/>
      <c r="G24" s="34"/>
      <c r="H24" s="62"/>
      <c r="J24" s="42"/>
      <c r="K24" s="42"/>
    </row>
    <row r="25" spans="2:11" ht="31.5" x14ac:dyDescent="0.25">
      <c r="B25" s="12" t="s">
        <v>114</v>
      </c>
      <c r="C25" s="12" t="s">
        <v>102</v>
      </c>
      <c r="D25" s="12" t="s">
        <v>92</v>
      </c>
      <c r="E25" s="63" t="s">
        <v>100</v>
      </c>
      <c r="F25" s="12" t="s">
        <v>104</v>
      </c>
      <c r="G25" s="62"/>
      <c r="H25" s="62"/>
      <c r="I25" s="42"/>
      <c r="J25" s="42"/>
      <c r="K25" s="42"/>
    </row>
    <row r="26" spans="2:11" x14ac:dyDescent="0.25">
      <c r="B26" s="139">
        <v>4500</v>
      </c>
      <c r="C26" s="139">
        <f>+B26*0.04</f>
        <v>180</v>
      </c>
      <c r="D26" s="139" t="s">
        <v>99</v>
      </c>
      <c r="E26" s="139" t="s">
        <v>88</v>
      </c>
      <c r="F26" s="139" t="s">
        <v>101</v>
      </c>
      <c r="G26" s="62"/>
      <c r="H26" s="62"/>
      <c r="I26" s="42"/>
      <c r="J26" s="42"/>
      <c r="K26" s="42"/>
    </row>
    <row r="27" spans="2:11" x14ac:dyDescent="0.25">
      <c r="B27" s="139"/>
      <c r="C27" s="139"/>
      <c r="D27" s="139"/>
      <c r="E27" s="139"/>
      <c r="F27" s="139"/>
      <c r="G27" s="62"/>
      <c r="H27" s="62"/>
      <c r="I27" s="42"/>
      <c r="J27" s="42"/>
      <c r="K27" s="42"/>
    </row>
    <row r="28" spans="2:11" x14ac:dyDescent="0.25">
      <c r="B28" s="139"/>
      <c r="C28" s="139"/>
      <c r="D28" s="139"/>
      <c r="E28" s="139"/>
      <c r="F28" s="139"/>
      <c r="G28" s="62"/>
      <c r="H28" s="62"/>
      <c r="I28" s="42"/>
      <c r="J28" s="42"/>
      <c r="K28" s="42"/>
    </row>
    <row r="29" spans="2:11" ht="16.5" customHeight="1" x14ac:dyDescent="0.25"/>
    <row r="31" spans="2:11" ht="31.5" x14ac:dyDescent="0.25">
      <c r="B31" s="14" t="s">
        <v>89</v>
      </c>
      <c r="C31" s="14" t="s">
        <v>107</v>
      </c>
      <c r="D31" s="14" t="s">
        <v>116</v>
      </c>
      <c r="E31" s="14" t="s">
        <v>109</v>
      </c>
      <c r="F31" s="14" t="s">
        <v>23</v>
      </c>
    </row>
    <row r="32" spans="2:11" ht="21" customHeight="1" x14ac:dyDescent="0.25">
      <c r="B32" s="129" t="s">
        <v>94</v>
      </c>
      <c r="C32" s="25" t="s">
        <v>52</v>
      </c>
      <c r="D32" s="25" t="s">
        <v>141</v>
      </c>
      <c r="E32" s="25">
        <v>0.12</v>
      </c>
      <c r="F32" s="25" t="s">
        <v>143</v>
      </c>
      <c r="G32" s="34"/>
      <c r="H32" s="34"/>
      <c r="I32" s="65"/>
    </row>
    <row r="33" spans="2:16" x14ac:dyDescent="0.25">
      <c r="B33" s="129"/>
      <c r="C33" s="25" t="s">
        <v>54</v>
      </c>
      <c r="D33" s="25" t="s">
        <v>142</v>
      </c>
      <c r="E33" s="25">
        <v>0.24</v>
      </c>
      <c r="F33" s="25" t="s">
        <v>143</v>
      </c>
      <c r="G33" s="34"/>
      <c r="H33" s="34"/>
    </row>
    <row r="34" spans="2:16" x14ac:dyDescent="0.25">
      <c r="B34" s="129"/>
      <c r="C34" s="25" t="s">
        <v>56</v>
      </c>
      <c r="D34" s="25" t="s">
        <v>57</v>
      </c>
      <c r="E34" s="25">
        <v>0.52</v>
      </c>
      <c r="F34" s="25" t="s">
        <v>143</v>
      </c>
      <c r="G34" s="34"/>
      <c r="H34" s="34"/>
    </row>
    <row r="35" spans="2:16" x14ac:dyDescent="0.25">
      <c r="B35" s="129"/>
      <c r="C35" s="25" t="s">
        <v>61</v>
      </c>
      <c r="D35" s="25" t="s">
        <v>62</v>
      </c>
      <c r="E35" s="25">
        <v>0.75</v>
      </c>
      <c r="F35" s="25" t="s">
        <v>143</v>
      </c>
      <c r="G35" s="34"/>
    </row>
    <row r="36" spans="2:16" x14ac:dyDescent="0.25">
      <c r="B36" s="129"/>
      <c r="C36" s="25" t="s">
        <v>63</v>
      </c>
      <c r="D36" s="25" t="s">
        <v>64</v>
      </c>
      <c r="E36" s="25">
        <v>0.44</v>
      </c>
      <c r="F36" s="25" t="s">
        <v>143</v>
      </c>
      <c r="G36" s="34"/>
      <c r="L36" s="62"/>
      <c r="M36" s="140"/>
      <c r="N36" s="140"/>
      <c r="O36" s="140"/>
      <c r="P36" s="140"/>
    </row>
    <row r="37" spans="2:16" x14ac:dyDescent="0.25">
      <c r="B37" s="129"/>
      <c r="C37" s="25" t="s">
        <v>65</v>
      </c>
      <c r="D37" s="25" t="s">
        <v>66</v>
      </c>
      <c r="E37" s="25">
        <v>0.7</v>
      </c>
      <c r="F37" s="25" t="s">
        <v>143</v>
      </c>
      <c r="G37" s="34"/>
      <c r="L37" s="62"/>
      <c r="M37" s="140"/>
      <c r="N37" s="140"/>
      <c r="O37" s="140"/>
      <c r="P37" s="140"/>
    </row>
    <row r="38" spans="2:16" x14ac:dyDescent="0.25">
      <c r="B38" s="129"/>
      <c r="C38" s="25" t="s">
        <v>67</v>
      </c>
      <c r="D38" s="25" t="s">
        <v>68</v>
      </c>
      <c r="E38" s="25">
        <v>0.36</v>
      </c>
      <c r="F38" s="25" t="s">
        <v>143</v>
      </c>
      <c r="G38" s="34"/>
      <c r="L38" s="62"/>
      <c r="M38" s="140"/>
      <c r="N38" s="140"/>
      <c r="O38" s="140"/>
      <c r="P38" s="140"/>
    </row>
    <row r="39" spans="2:16" x14ac:dyDescent="0.25">
      <c r="B39" s="129"/>
      <c r="C39" s="25" t="s">
        <v>69</v>
      </c>
      <c r="D39" s="25" t="s">
        <v>70</v>
      </c>
      <c r="E39" s="25">
        <v>0.45</v>
      </c>
      <c r="F39" s="25" t="s">
        <v>143</v>
      </c>
      <c r="G39" s="34"/>
      <c r="H39" s="34"/>
    </row>
    <row r="40" spans="2:16" x14ac:dyDescent="0.25">
      <c r="B40" s="129"/>
      <c r="C40" s="25" t="s">
        <v>75</v>
      </c>
      <c r="D40" s="25" t="s">
        <v>76</v>
      </c>
      <c r="E40" s="25">
        <v>0.48</v>
      </c>
      <c r="F40" s="25" t="s">
        <v>143</v>
      </c>
      <c r="G40" s="34"/>
      <c r="H40" s="34"/>
    </row>
    <row r="43" spans="2:16" ht="57" customHeight="1" x14ac:dyDescent="0.25">
      <c r="B43" s="14" t="s">
        <v>89</v>
      </c>
      <c r="C43" s="14" t="s">
        <v>107</v>
      </c>
      <c r="D43" s="14" t="s">
        <v>116</v>
      </c>
      <c r="E43" s="14" t="s">
        <v>109</v>
      </c>
      <c r="F43" s="14" t="s">
        <v>95</v>
      </c>
    </row>
    <row r="44" spans="2:16" ht="63" x14ac:dyDescent="0.25">
      <c r="B44" s="25" t="s">
        <v>117</v>
      </c>
      <c r="C44" s="25" t="s">
        <v>85</v>
      </c>
      <c r="D44" s="25" t="s">
        <v>117</v>
      </c>
      <c r="E44" s="25">
        <v>0.62</v>
      </c>
      <c r="F44" s="25" t="s">
        <v>118</v>
      </c>
    </row>
    <row r="46" spans="2:16" ht="31.5" x14ac:dyDescent="0.25">
      <c r="B46" s="14" t="s">
        <v>89</v>
      </c>
      <c r="C46" s="14" t="s">
        <v>119</v>
      </c>
      <c r="D46" s="66" t="s">
        <v>31</v>
      </c>
      <c r="E46" s="14" t="s">
        <v>146</v>
      </c>
    </row>
    <row r="47" spans="2:16" x14ac:dyDescent="0.25">
      <c r="B47" s="129" t="s">
        <v>106</v>
      </c>
      <c r="C47" s="116" t="s">
        <v>144</v>
      </c>
      <c r="D47" s="116" t="s">
        <v>145</v>
      </c>
      <c r="E47" s="129">
        <v>293.33</v>
      </c>
    </row>
    <row r="48" spans="2:16" x14ac:dyDescent="0.25">
      <c r="B48" s="129"/>
      <c r="C48" s="118"/>
      <c r="D48" s="118"/>
      <c r="E48" s="129"/>
    </row>
    <row r="49" spans="2:11" x14ac:dyDescent="0.25">
      <c r="B49" s="42"/>
      <c r="C49" s="42"/>
      <c r="D49" s="42"/>
      <c r="E49" s="42"/>
    </row>
    <row r="51" spans="2:11" ht="31.5" x14ac:dyDescent="0.25">
      <c r="B51" s="14" t="s">
        <v>89</v>
      </c>
      <c r="C51" s="14" t="s">
        <v>107</v>
      </c>
      <c r="D51" s="14" t="s">
        <v>108</v>
      </c>
      <c r="E51" s="14" t="s">
        <v>109</v>
      </c>
      <c r="F51" s="25" t="s">
        <v>232</v>
      </c>
      <c r="I51" s="64"/>
      <c r="K51" s="64"/>
    </row>
    <row r="52" spans="2:11" x14ac:dyDescent="0.25">
      <c r="B52" s="116" t="s">
        <v>27</v>
      </c>
      <c r="C52" s="25" t="s">
        <v>43</v>
      </c>
      <c r="D52" s="25" t="s">
        <v>44</v>
      </c>
      <c r="E52" s="25">
        <v>0.02</v>
      </c>
      <c r="F52" s="116" t="s">
        <v>241</v>
      </c>
      <c r="I52" s="64"/>
      <c r="K52" s="64"/>
    </row>
    <row r="53" spans="2:11" ht="31.5" x14ac:dyDescent="0.25">
      <c r="B53" s="118"/>
      <c r="C53" s="25" t="s">
        <v>36</v>
      </c>
      <c r="D53" s="25" t="s">
        <v>58</v>
      </c>
      <c r="E53" s="25">
        <v>0.04</v>
      </c>
      <c r="F53" s="118"/>
      <c r="I53" s="64"/>
      <c r="K53" s="64"/>
    </row>
    <row r="54" spans="2:11" x14ac:dyDescent="0.25">
      <c r="I54" s="64"/>
      <c r="K54" s="64"/>
    </row>
    <row r="58" spans="2:11" ht="47.25" x14ac:dyDescent="0.25">
      <c r="B58" s="14" t="s">
        <v>98</v>
      </c>
      <c r="C58" s="14" t="s">
        <v>89</v>
      </c>
      <c r="D58" s="14" t="s">
        <v>120</v>
      </c>
      <c r="E58" s="14" t="s">
        <v>121</v>
      </c>
    </row>
    <row r="59" spans="2:11" x14ac:dyDescent="0.25">
      <c r="B59" s="110" t="s">
        <v>110</v>
      </c>
      <c r="C59" s="14" t="s">
        <v>28</v>
      </c>
      <c r="D59" s="25">
        <v>3</v>
      </c>
      <c r="E59" s="116">
        <v>36</v>
      </c>
    </row>
    <row r="60" spans="2:11" x14ac:dyDescent="0.25">
      <c r="B60" s="111"/>
      <c r="C60" s="14" t="s">
        <v>29</v>
      </c>
      <c r="D60" s="25">
        <v>5</v>
      </c>
      <c r="E60" s="117"/>
    </row>
    <row r="61" spans="2:11" x14ac:dyDescent="0.25">
      <c r="B61" s="112"/>
      <c r="C61" s="14" t="s">
        <v>30</v>
      </c>
      <c r="D61" s="25">
        <v>7</v>
      </c>
      <c r="E61" s="118"/>
    </row>
  </sheetData>
  <mergeCells count="27">
    <mergeCell ref="L16:O16"/>
    <mergeCell ref="F6:K6"/>
    <mergeCell ref="B2:C2"/>
    <mergeCell ref="B3:C3"/>
    <mergeCell ref="B4:C4"/>
    <mergeCell ref="B5:C5"/>
    <mergeCell ref="C6:E6"/>
    <mergeCell ref="O36:O38"/>
    <mergeCell ref="P36:P38"/>
    <mergeCell ref="B47:B48"/>
    <mergeCell ref="C47:C48"/>
    <mergeCell ref="D47:D48"/>
    <mergeCell ref="E47:E48"/>
    <mergeCell ref="B32:B40"/>
    <mergeCell ref="M36:M38"/>
    <mergeCell ref="N36:N38"/>
    <mergeCell ref="F52:F53"/>
    <mergeCell ref="B52:B53"/>
    <mergeCell ref="B59:B61"/>
    <mergeCell ref="E59:E61"/>
    <mergeCell ref="B8:B11"/>
    <mergeCell ref="B24:F24"/>
    <mergeCell ref="B26:B28"/>
    <mergeCell ref="C26:C28"/>
    <mergeCell ref="D26:D28"/>
    <mergeCell ref="E26:E28"/>
    <mergeCell ref="F26:F28"/>
  </mergeCells>
  <pageMargins left="0.12" right="0.12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B2:S58"/>
  <sheetViews>
    <sheetView showGridLines="0" topLeftCell="B13" workbookViewId="0">
      <selection activeCell="F48" sqref="F48:F50"/>
    </sheetView>
  </sheetViews>
  <sheetFormatPr baseColWidth="10" defaultColWidth="11.42578125" defaultRowHeight="15.75" x14ac:dyDescent="0.25"/>
  <cols>
    <col min="1" max="1" width="1.5703125" style="71" customWidth="1"/>
    <col min="2" max="2" width="15" style="34" customWidth="1"/>
    <col min="3" max="3" width="15.140625" style="71" customWidth="1"/>
    <col min="4" max="4" width="33.42578125" style="82" customWidth="1"/>
    <col min="5" max="5" width="14.28515625" style="71" customWidth="1"/>
    <col min="6" max="6" width="18.140625" style="71" customWidth="1"/>
    <col min="7" max="7" width="16.42578125" style="64" customWidth="1"/>
    <col min="8" max="8" width="14.85546875" style="79" customWidth="1"/>
    <col min="9" max="9" width="13.28515625" style="34" customWidth="1"/>
    <col min="10" max="10" width="14.85546875" style="34" customWidth="1"/>
    <col min="11" max="11" width="15" style="34" customWidth="1"/>
    <col min="12" max="12" width="18.28515625" style="71" customWidth="1"/>
    <col min="13" max="13" width="19.140625" style="71" customWidth="1"/>
    <col min="14" max="14" width="15.85546875" style="71" customWidth="1"/>
    <col min="15" max="16" width="15.7109375" style="71" customWidth="1"/>
    <col min="17" max="17" width="15.5703125" style="71" customWidth="1"/>
    <col min="18" max="16384" width="11.42578125" style="71"/>
  </cols>
  <sheetData>
    <row r="2" spans="2:19" x14ac:dyDescent="0.25">
      <c r="B2" s="131" t="s">
        <v>25</v>
      </c>
      <c r="C2" s="131"/>
      <c r="D2" s="25" t="s">
        <v>158</v>
      </c>
      <c r="E2" s="70"/>
      <c r="G2" s="71"/>
      <c r="H2" s="71"/>
      <c r="I2" s="71"/>
      <c r="J2" s="71"/>
      <c r="K2" s="71"/>
    </row>
    <row r="3" spans="2:19" x14ac:dyDescent="0.25">
      <c r="B3" s="131" t="s">
        <v>111</v>
      </c>
      <c r="C3" s="131"/>
      <c r="D3" s="25">
        <v>6</v>
      </c>
      <c r="E3" s="70"/>
      <c r="G3" s="71"/>
      <c r="H3" s="71"/>
      <c r="I3" s="71"/>
      <c r="J3" s="71"/>
      <c r="K3" s="71"/>
    </row>
    <row r="4" spans="2:19" x14ac:dyDescent="0.25">
      <c r="B4" s="131" t="s">
        <v>26</v>
      </c>
      <c r="C4" s="131"/>
      <c r="D4" s="25" t="s">
        <v>159</v>
      </c>
      <c r="E4" s="70"/>
      <c r="G4" s="71"/>
      <c r="H4" s="71"/>
      <c r="I4" s="71"/>
      <c r="J4" s="71"/>
      <c r="K4" s="71"/>
    </row>
    <row r="5" spans="2:19" x14ac:dyDescent="0.25">
      <c r="B5" s="131" t="s">
        <v>112</v>
      </c>
      <c r="C5" s="131"/>
      <c r="D5" s="25">
        <v>10</v>
      </c>
      <c r="E5" s="72"/>
      <c r="F5" s="73"/>
      <c r="G5" s="73"/>
      <c r="H5" s="73"/>
      <c r="I5" s="73"/>
      <c r="J5" s="73"/>
      <c r="K5" s="73"/>
      <c r="L5" s="74"/>
      <c r="M5" s="74"/>
      <c r="N5" s="74"/>
      <c r="O5" s="74"/>
    </row>
    <row r="6" spans="2:19" ht="31.5" customHeight="1" x14ac:dyDescent="0.25">
      <c r="C6" s="141" t="s">
        <v>24</v>
      </c>
      <c r="D6" s="142"/>
      <c r="E6" s="143"/>
      <c r="F6" s="131" t="s">
        <v>96</v>
      </c>
      <c r="G6" s="131"/>
      <c r="H6" s="131"/>
      <c r="I6" s="131"/>
      <c r="J6" s="131"/>
      <c r="K6" s="131"/>
    </row>
    <row r="7" spans="2:19" s="34" customFormat="1" ht="60" customHeight="1" x14ac:dyDescent="0.25">
      <c r="B7" s="14" t="s">
        <v>89</v>
      </c>
      <c r="C7" s="14" t="s">
        <v>107</v>
      </c>
      <c r="D7" s="75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21</v>
      </c>
      <c r="J7" s="14" t="s">
        <v>92</v>
      </c>
      <c r="K7" s="14" t="s">
        <v>87</v>
      </c>
    </row>
    <row r="8" spans="2:19" s="34" customFormat="1" ht="15" customHeight="1" x14ac:dyDescent="0.25">
      <c r="B8" s="129" t="s">
        <v>115</v>
      </c>
      <c r="C8" s="25" t="s">
        <v>46</v>
      </c>
      <c r="D8" s="27" t="s">
        <v>124</v>
      </c>
      <c r="E8" s="25">
        <v>0.23</v>
      </c>
      <c r="F8" s="25" t="s">
        <v>47</v>
      </c>
      <c r="G8" s="33">
        <v>2700</v>
      </c>
      <c r="H8" s="76" t="s">
        <v>105</v>
      </c>
      <c r="I8" s="25">
        <f>+G8*0.04</f>
        <v>108</v>
      </c>
      <c r="J8" s="25" t="s">
        <v>93</v>
      </c>
      <c r="K8" s="25" t="s">
        <v>88</v>
      </c>
    </row>
    <row r="9" spans="2:19" s="34" customFormat="1" x14ac:dyDescent="0.25">
      <c r="B9" s="129"/>
      <c r="C9" s="25" t="s">
        <v>49</v>
      </c>
      <c r="D9" s="27" t="s">
        <v>128</v>
      </c>
      <c r="E9" s="25">
        <v>0.34</v>
      </c>
      <c r="F9" s="25" t="s">
        <v>47</v>
      </c>
      <c r="G9" s="33">
        <v>4300</v>
      </c>
      <c r="H9" s="76" t="s">
        <v>105</v>
      </c>
      <c r="I9" s="25">
        <f>+G9*0.04</f>
        <v>172</v>
      </c>
      <c r="J9" s="25" t="s">
        <v>93</v>
      </c>
      <c r="K9" s="25" t="s">
        <v>88</v>
      </c>
    </row>
    <row r="10" spans="2:19" s="34" customFormat="1" x14ac:dyDescent="0.25">
      <c r="B10" s="129"/>
      <c r="C10" s="25" t="s">
        <v>50</v>
      </c>
      <c r="D10" s="27" t="s">
        <v>131</v>
      </c>
      <c r="E10" s="25">
        <v>0.24</v>
      </c>
      <c r="F10" s="25" t="s">
        <v>47</v>
      </c>
      <c r="G10" s="33">
        <v>3000</v>
      </c>
      <c r="H10" s="76" t="s">
        <v>105</v>
      </c>
      <c r="I10" s="25">
        <f>+G10*0.04</f>
        <v>120</v>
      </c>
      <c r="J10" s="25" t="s">
        <v>93</v>
      </c>
      <c r="K10" s="25" t="s">
        <v>88</v>
      </c>
    </row>
    <row r="11" spans="2:19" s="34" customFormat="1" x14ac:dyDescent="0.25">
      <c r="B11" s="42"/>
      <c r="C11" s="42"/>
      <c r="D11" s="77"/>
      <c r="E11" s="42"/>
      <c r="F11" s="42"/>
      <c r="G11" s="62">
        <f>SUM(G8:G10)</f>
        <v>10000</v>
      </c>
      <c r="H11" s="78"/>
      <c r="I11" s="42">
        <f>SUM(I8:I10)</f>
        <v>400</v>
      </c>
      <c r="J11" s="42"/>
      <c r="K11" s="42"/>
    </row>
    <row r="12" spans="2:19" s="34" customFormat="1" x14ac:dyDescent="0.25">
      <c r="B12" s="42"/>
      <c r="C12" s="42"/>
      <c r="D12" s="77"/>
      <c r="E12" s="42"/>
      <c r="F12" s="42"/>
      <c r="G12" s="62"/>
      <c r="H12" s="78"/>
      <c r="I12" s="42"/>
      <c r="J12" s="42"/>
      <c r="K12" s="42"/>
    </row>
    <row r="13" spans="2:19" s="34" customFormat="1" ht="31.5" x14ac:dyDescent="0.25">
      <c r="B13" s="42"/>
      <c r="C13" s="42"/>
      <c r="D13" s="77"/>
      <c r="E13" s="42"/>
      <c r="F13" s="42"/>
      <c r="G13" s="62"/>
      <c r="H13" s="78"/>
      <c r="I13" s="42"/>
      <c r="J13" s="42"/>
      <c r="K13" s="42"/>
      <c r="L13" s="14" t="s">
        <v>225</v>
      </c>
      <c r="M13" s="14" t="s">
        <v>238</v>
      </c>
      <c r="N13" s="14" t="s">
        <v>92</v>
      </c>
      <c r="O13" s="52" t="s">
        <v>229</v>
      </c>
      <c r="P13" s="55" t="s">
        <v>226</v>
      </c>
      <c r="Q13" s="14" t="s">
        <v>100</v>
      </c>
      <c r="R13" s="14" t="s">
        <v>227</v>
      </c>
      <c r="S13" s="17" t="s">
        <v>232</v>
      </c>
    </row>
    <row r="14" spans="2:19" s="34" customFormat="1" x14ac:dyDescent="0.25">
      <c r="B14" s="42"/>
      <c r="C14" s="42"/>
      <c r="D14" s="77"/>
      <c r="E14" s="42"/>
      <c r="F14" s="42"/>
      <c r="G14" s="62"/>
      <c r="H14" s="78"/>
      <c r="I14" s="42"/>
      <c r="J14" s="42"/>
      <c r="K14" s="42"/>
      <c r="L14" s="47" t="s">
        <v>47</v>
      </c>
      <c r="M14" s="11">
        <f>4*(I8+I9+I10)</f>
        <v>1600</v>
      </c>
      <c r="N14" s="47" t="s">
        <v>228</v>
      </c>
      <c r="O14" s="56">
        <v>1600</v>
      </c>
      <c r="P14" s="56">
        <f>+M14*O14</f>
        <v>2560000</v>
      </c>
      <c r="Q14" s="47" t="s">
        <v>236</v>
      </c>
      <c r="R14" s="50" t="s">
        <v>230</v>
      </c>
      <c r="S14" s="11"/>
    </row>
    <row r="15" spans="2:19" s="34" customFormat="1" ht="78.75" x14ac:dyDescent="0.25">
      <c r="B15" s="42"/>
      <c r="C15" s="42"/>
      <c r="D15" s="77"/>
      <c r="E15" s="42"/>
      <c r="F15" s="42"/>
      <c r="G15" s="62"/>
      <c r="H15" s="78"/>
      <c r="I15" s="42"/>
      <c r="J15" s="42"/>
      <c r="K15" s="42"/>
      <c r="L15" s="11" t="s">
        <v>234</v>
      </c>
      <c r="M15" s="11">
        <f>4*E56</f>
        <v>80</v>
      </c>
      <c r="N15" s="29" t="s">
        <v>235</v>
      </c>
      <c r="O15" s="56">
        <v>900</v>
      </c>
      <c r="P15" s="56">
        <f>+M15*O15</f>
        <v>72000</v>
      </c>
      <c r="Q15" s="11" t="s">
        <v>236</v>
      </c>
      <c r="R15" s="27" t="s">
        <v>237</v>
      </c>
      <c r="S15" s="11"/>
    </row>
    <row r="16" spans="2:19" s="34" customFormat="1" x14ac:dyDescent="0.25">
      <c r="B16" s="42"/>
      <c r="C16" s="42"/>
      <c r="D16" s="77"/>
      <c r="E16" s="42"/>
      <c r="F16" s="42"/>
      <c r="G16" s="62"/>
      <c r="H16" s="78"/>
      <c r="I16" s="42"/>
      <c r="J16" s="42"/>
      <c r="K16" s="42"/>
      <c r="L16" s="122" t="s">
        <v>231</v>
      </c>
      <c r="M16" s="122"/>
      <c r="N16" s="122"/>
      <c r="O16" s="122"/>
      <c r="P16" s="57">
        <f>SUM(P14:P15)</f>
        <v>2632000</v>
      </c>
      <c r="Q16" s="30"/>
      <c r="R16" s="30"/>
      <c r="S16" s="30"/>
    </row>
    <row r="17" spans="2:16" s="34" customFormat="1" x14ac:dyDescent="0.25">
      <c r="B17" s="42"/>
      <c r="C17" s="42"/>
      <c r="D17" s="77"/>
      <c r="E17" s="42"/>
      <c r="F17" s="42"/>
      <c r="G17" s="62"/>
      <c r="H17" s="78"/>
      <c r="I17" s="42"/>
      <c r="J17" s="42"/>
      <c r="K17" s="42"/>
    </row>
    <row r="18" spans="2:16" s="34" customFormat="1" x14ac:dyDescent="0.25">
      <c r="B18" s="42"/>
      <c r="C18" s="42"/>
      <c r="D18" s="77"/>
      <c r="E18" s="42"/>
      <c r="F18" s="42"/>
      <c r="G18" s="62"/>
      <c r="H18" s="78"/>
      <c r="I18" s="42"/>
      <c r="J18" s="42"/>
      <c r="K18" s="42"/>
    </row>
    <row r="19" spans="2:16" x14ac:dyDescent="0.25">
      <c r="B19" s="42"/>
      <c r="C19" s="42"/>
      <c r="D19" s="77"/>
      <c r="E19" s="42"/>
      <c r="F19" s="42"/>
      <c r="G19" s="62"/>
      <c r="H19" s="78"/>
      <c r="I19" s="42"/>
      <c r="J19" s="42"/>
      <c r="K19" s="42"/>
    </row>
    <row r="20" spans="2:16" x14ac:dyDescent="0.25">
      <c r="B20" s="131" t="s">
        <v>103</v>
      </c>
      <c r="C20" s="131"/>
      <c r="D20" s="131"/>
      <c r="E20" s="131"/>
      <c r="F20" s="131"/>
      <c r="G20" s="62"/>
      <c r="H20" s="78"/>
      <c r="I20" s="42"/>
      <c r="J20" s="42"/>
      <c r="K20" s="42"/>
    </row>
    <row r="21" spans="2:16" ht="31.5" x14ac:dyDescent="0.25">
      <c r="B21" s="12" t="s">
        <v>114</v>
      </c>
      <c r="C21" s="12" t="s">
        <v>102</v>
      </c>
      <c r="D21" s="12" t="s">
        <v>92</v>
      </c>
      <c r="E21" s="63" t="s">
        <v>100</v>
      </c>
      <c r="F21" s="12" t="s">
        <v>104</v>
      </c>
      <c r="G21" s="62"/>
      <c r="H21" s="78"/>
      <c r="I21" s="42"/>
      <c r="J21" s="42"/>
      <c r="K21" s="42"/>
    </row>
    <row r="22" spans="2:16" x14ac:dyDescent="0.25">
      <c r="B22" s="139">
        <v>2200</v>
      </c>
      <c r="C22" s="139">
        <f>+B22*0.04</f>
        <v>88</v>
      </c>
      <c r="D22" s="139" t="s">
        <v>99</v>
      </c>
      <c r="E22" s="139" t="s">
        <v>88</v>
      </c>
      <c r="F22" s="139" t="s">
        <v>101</v>
      </c>
      <c r="G22" s="62"/>
      <c r="H22" s="78"/>
      <c r="I22" s="42"/>
      <c r="J22" s="42"/>
      <c r="K22" s="42"/>
    </row>
    <row r="23" spans="2:16" x14ac:dyDescent="0.25">
      <c r="B23" s="139"/>
      <c r="C23" s="139"/>
      <c r="D23" s="139"/>
      <c r="E23" s="139"/>
      <c r="F23" s="139"/>
      <c r="G23" s="62"/>
      <c r="H23" s="78"/>
      <c r="I23" s="42"/>
      <c r="J23" s="42"/>
      <c r="K23" s="42"/>
    </row>
    <row r="24" spans="2:16" ht="16.5" customHeight="1" x14ac:dyDescent="0.25">
      <c r="B24" s="139"/>
      <c r="C24" s="139"/>
      <c r="D24" s="139"/>
      <c r="E24" s="139"/>
      <c r="F24" s="139"/>
    </row>
    <row r="25" spans="2:16" x14ac:dyDescent="0.25">
      <c r="D25" s="71"/>
    </row>
    <row r="26" spans="2:16" ht="31.5" x14ac:dyDescent="0.25">
      <c r="B26" s="14" t="s">
        <v>89</v>
      </c>
      <c r="C26" s="14" t="s">
        <v>107</v>
      </c>
      <c r="D26" s="75" t="s">
        <v>116</v>
      </c>
      <c r="E26" s="14" t="s">
        <v>109</v>
      </c>
      <c r="F26" s="14" t="s">
        <v>23</v>
      </c>
    </row>
    <row r="27" spans="2:16" s="34" customFormat="1" ht="21" customHeight="1" x14ac:dyDescent="0.25">
      <c r="B27" s="129" t="s">
        <v>94</v>
      </c>
      <c r="C27" s="25" t="s">
        <v>52</v>
      </c>
      <c r="D27" s="27" t="s">
        <v>141</v>
      </c>
      <c r="E27" s="25">
        <v>1.03</v>
      </c>
      <c r="F27" s="25" t="s">
        <v>143</v>
      </c>
      <c r="I27" s="65"/>
    </row>
    <row r="28" spans="2:16" s="34" customFormat="1" x14ac:dyDescent="0.25">
      <c r="B28" s="129"/>
      <c r="C28" s="25" t="s">
        <v>54</v>
      </c>
      <c r="D28" s="27" t="s">
        <v>142</v>
      </c>
      <c r="E28" s="25">
        <v>0.87</v>
      </c>
      <c r="F28" s="25" t="s">
        <v>143</v>
      </c>
    </row>
    <row r="29" spans="2:16" s="34" customFormat="1" x14ac:dyDescent="0.25">
      <c r="B29" s="129"/>
      <c r="C29" s="25" t="s">
        <v>56</v>
      </c>
      <c r="D29" s="27" t="s">
        <v>57</v>
      </c>
      <c r="E29" s="25">
        <v>0.62</v>
      </c>
      <c r="F29" s="25" t="s">
        <v>143</v>
      </c>
    </row>
    <row r="30" spans="2:16" x14ac:dyDescent="0.25">
      <c r="B30" s="129"/>
      <c r="C30" s="25" t="s">
        <v>61</v>
      </c>
      <c r="D30" s="27" t="s">
        <v>62</v>
      </c>
      <c r="E30" s="25">
        <v>0.66</v>
      </c>
      <c r="F30" s="25" t="s">
        <v>143</v>
      </c>
      <c r="G30" s="34"/>
    </row>
    <row r="31" spans="2:16" x14ac:dyDescent="0.25">
      <c r="B31" s="129"/>
      <c r="C31" s="25" t="s">
        <v>63</v>
      </c>
      <c r="D31" s="27" t="s">
        <v>64</v>
      </c>
      <c r="E31" s="25">
        <v>0.61</v>
      </c>
      <c r="F31" s="25" t="s">
        <v>143</v>
      </c>
      <c r="G31" s="34"/>
      <c r="L31" s="80"/>
      <c r="M31" s="140"/>
      <c r="N31" s="140"/>
      <c r="O31" s="140"/>
      <c r="P31" s="140"/>
    </row>
    <row r="32" spans="2:16" x14ac:dyDescent="0.25">
      <c r="B32" s="129"/>
      <c r="C32" s="25" t="s">
        <v>65</v>
      </c>
      <c r="D32" s="27" t="s">
        <v>66</v>
      </c>
      <c r="E32" s="25">
        <v>0.66</v>
      </c>
      <c r="F32" s="25" t="s">
        <v>143</v>
      </c>
      <c r="G32" s="34"/>
      <c r="L32" s="80"/>
      <c r="M32" s="140"/>
      <c r="N32" s="140"/>
      <c r="O32" s="140"/>
      <c r="P32" s="140"/>
    </row>
    <row r="33" spans="2:16" x14ac:dyDescent="0.25">
      <c r="B33" s="129"/>
      <c r="C33" s="25" t="s">
        <v>67</v>
      </c>
      <c r="D33" s="27" t="s">
        <v>68</v>
      </c>
      <c r="E33" s="25">
        <v>0.52</v>
      </c>
      <c r="F33" s="25" t="s">
        <v>143</v>
      </c>
      <c r="G33" s="34"/>
      <c r="L33" s="80"/>
      <c r="M33" s="140"/>
      <c r="N33" s="140"/>
      <c r="O33" s="140"/>
      <c r="P33" s="140"/>
    </row>
    <row r="34" spans="2:16" x14ac:dyDescent="0.25">
      <c r="B34" s="129"/>
      <c r="C34" s="25" t="s">
        <v>69</v>
      </c>
      <c r="D34" s="27" t="s">
        <v>70</v>
      </c>
      <c r="E34" s="25">
        <v>0.55000000000000004</v>
      </c>
      <c r="F34" s="25" t="s">
        <v>143</v>
      </c>
      <c r="G34" s="34"/>
      <c r="H34" s="71"/>
      <c r="I34" s="71"/>
      <c r="J34" s="71"/>
      <c r="K34" s="71"/>
    </row>
    <row r="35" spans="2:16" x14ac:dyDescent="0.25">
      <c r="B35" s="129"/>
      <c r="C35" s="25" t="s">
        <v>75</v>
      </c>
      <c r="D35" s="27" t="s">
        <v>76</v>
      </c>
      <c r="E35" s="25">
        <v>0.21</v>
      </c>
      <c r="F35" s="25" t="s">
        <v>143</v>
      </c>
      <c r="G35" s="34"/>
      <c r="H35" s="34"/>
    </row>
    <row r="36" spans="2:16" x14ac:dyDescent="0.25">
      <c r="B36" s="129"/>
      <c r="C36" s="25" t="s">
        <v>77</v>
      </c>
      <c r="D36" s="27" t="s">
        <v>78</v>
      </c>
      <c r="E36" s="25">
        <v>0.32</v>
      </c>
      <c r="F36" s="25" t="s">
        <v>143</v>
      </c>
      <c r="G36" s="34"/>
      <c r="H36" s="34"/>
    </row>
    <row r="37" spans="2:16" x14ac:dyDescent="0.25">
      <c r="B37" s="129"/>
      <c r="C37" s="25" t="s">
        <v>79</v>
      </c>
      <c r="D37" s="27" t="s">
        <v>80</v>
      </c>
      <c r="E37" s="25">
        <v>0.2</v>
      </c>
      <c r="F37" s="25" t="s">
        <v>143</v>
      </c>
      <c r="G37" s="34"/>
      <c r="H37" s="34"/>
    </row>
    <row r="40" spans="2:16" ht="57" customHeight="1" x14ac:dyDescent="0.25">
      <c r="B40" s="14" t="s">
        <v>89</v>
      </c>
      <c r="C40" s="14" t="s">
        <v>107</v>
      </c>
      <c r="D40" s="75" t="s">
        <v>116</v>
      </c>
      <c r="E40" s="14" t="s">
        <v>109</v>
      </c>
      <c r="F40" s="14" t="s">
        <v>95</v>
      </c>
    </row>
    <row r="41" spans="2:16" ht="63" x14ac:dyDescent="0.25">
      <c r="B41" s="25" t="s">
        <v>117</v>
      </c>
      <c r="C41" s="25" t="s">
        <v>85</v>
      </c>
      <c r="D41" s="27" t="s">
        <v>117</v>
      </c>
      <c r="E41" s="25">
        <v>2.78</v>
      </c>
      <c r="F41" s="81" t="s">
        <v>118</v>
      </c>
    </row>
    <row r="43" spans="2:16" ht="31.5" x14ac:dyDescent="0.25">
      <c r="B43" s="14" t="s">
        <v>89</v>
      </c>
      <c r="C43" s="14" t="s">
        <v>119</v>
      </c>
      <c r="D43" s="66" t="s">
        <v>116</v>
      </c>
      <c r="E43" s="14" t="s">
        <v>146</v>
      </c>
    </row>
    <row r="44" spans="2:16" x14ac:dyDescent="0.25">
      <c r="B44" s="129" t="s">
        <v>106</v>
      </c>
      <c r="C44" s="116" t="s">
        <v>144</v>
      </c>
      <c r="D44" s="116" t="s">
        <v>145</v>
      </c>
      <c r="E44" s="129">
        <v>749.24</v>
      </c>
    </row>
    <row r="45" spans="2:16" x14ac:dyDescent="0.25">
      <c r="B45" s="129"/>
      <c r="C45" s="118"/>
      <c r="D45" s="118"/>
      <c r="E45" s="129"/>
    </row>
    <row r="46" spans="2:16" x14ac:dyDescent="0.25">
      <c r="B46" s="42"/>
      <c r="C46" s="42"/>
      <c r="D46" s="42"/>
      <c r="E46" s="42"/>
    </row>
    <row r="48" spans="2:16" ht="31.5" x14ac:dyDescent="0.25">
      <c r="B48" s="14" t="s">
        <v>89</v>
      </c>
      <c r="C48" s="14" t="s">
        <v>107</v>
      </c>
      <c r="D48" s="75" t="s">
        <v>108</v>
      </c>
      <c r="E48" s="14" t="s">
        <v>109</v>
      </c>
      <c r="F48" s="25" t="s">
        <v>232</v>
      </c>
      <c r="I48" s="79"/>
      <c r="J48" s="71"/>
      <c r="K48" s="79"/>
    </row>
    <row r="49" spans="2:11" x14ac:dyDescent="0.25">
      <c r="B49" s="116" t="s">
        <v>27</v>
      </c>
      <c r="C49" s="25" t="s">
        <v>43</v>
      </c>
      <c r="D49" s="27" t="s">
        <v>44</v>
      </c>
      <c r="E49" s="25">
        <v>0.04</v>
      </c>
      <c r="F49" s="116" t="s">
        <v>241</v>
      </c>
      <c r="I49" s="79"/>
      <c r="J49" s="71"/>
      <c r="K49" s="79"/>
    </row>
    <row r="50" spans="2:11" ht="31.5" x14ac:dyDescent="0.25">
      <c r="B50" s="118"/>
      <c r="C50" s="25" t="s">
        <v>36</v>
      </c>
      <c r="D50" s="27" t="s">
        <v>58</v>
      </c>
      <c r="E50" s="25">
        <v>7.0000000000000007E-2</v>
      </c>
      <c r="F50" s="118"/>
      <c r="I50" s="79"/>
      <c r="J50" s="71"/>
      <c r="K50" s="79"/>
    </row>
    <row r="51" spans="2:11" x14ac:dyDescent="0.25">
      <c r="I51" s="79"/>
      <c r="J51" s="71"/>
      <c r="K51" s="79"/>
    </row>
    <row r="55" spans="2:11" s="34" customFormat="1" ht="47.25" x14ac:dyDescent="0.25">
      <c r="B55" s="14" t="s">
        <v>98</v>
      </c>
      <c r="C55" s="14" t="s">
        <v>89</v>
      </c>
      <c r="D55" s="14" t="s">
        <v>120</v>
      </c>
      <c r="E55" s="14" t="s">
        <v>121</v>
      </c>
      <c r="G55" s="64"/>
      <c r="H55" s="64"/>
    </row>
    <row r="56" spans="2:11" x14ac:dyDescent="0.25">
      <c r="B56" s="110" t="s">
        <v>110</v>
      </c>
      <c r="C56" s="26" t="s">
        <v>28</v>
      </c>
      <c r="D56" s="25">
        <v>4</v>
      </c>
      <c r="E56" s="116">
        <v>20</v>
      </c>
    </row>
    <row r="57" spans="2:11" x14ac:dyDescent="0.25">
      <c r="B57" s="111"/>
      <c r="C57" s="26" t="s">
        <v>29</v>
      </c>
      <c r="D57" s="25">
        <v>3</v>
      </c>
      <c r="E57" s="117"/>
    </row>
    <row r="58" spans="2:11" x14ac:dyDescent="0.25">
      <c r="B58" s="112"/>
      <c r="C58" s="26" t="s">
        <v>30</v>
      </c>
      <c r="D58" s="25">
        <v>4</v>
      </c>
      <c r="E58" s="118"/>
    </row>
  </sheetData>
  <mergeCells count="27">
    <mergeCell ref="B2:C2"/>
    <mergeCell ref="B3:C3"/>
    <mergeCell ref="B4:C4"/>
    <mergeCell ref="B5:C5"/>
    <mergeCell ref="P31:P33"/>
    <mergeCell ref="M31:M33"/>
    <mergeCell ref="N31:N33"/>
    <mergeCell ref="L16:O16"/>
    <mergeCell ref="C6:E6"/>
    <mergeCell ref="B8:B10"/>
    <mergeCell ref="B20:F20"/>
    <mergeCell ref="B22:B24"/>
    <mergeCell ref="C22:C24"/>
    <mergeCell ref="D22:D24"/>
    <mergeCell ref="E22:E24"/>
    <mergeCell ref="F22:F24"/>
    <mergeCell ref="O31:O33"/>
    <mergeCell ref="B44:B45"/>
    <mergeCell ref="C44:C45"/>
    <mergeCell ref="D44:D45"/>
    <mergeCell ref="E44:E45"/>
    <mergeCell ref="B27:B37"/>
    <mergeCell ref="F6:K6"/>
    <mergeCell ref="F49:F50"/>
    <mergeCell ref="B49:B50"/>
    <mergeCell ref="B56:B58"/>
    <mergeCell ref="E56:E58"/>
  </mergeCells>
  <pageMargins left="0.12" right="0.12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R56"/>
  <sheetViews>
    <sheetView showGridLines="0" topLeftCell="A10" workbookViewId="0">
      <selection activeCell="L17" sqref="L17:R20"/>
    </sheetView>
  </sheetViews>
  <sheetFormatPr baseColWidth="10" defaultColWidth="11.42578125" defaultRowHeight="15.75" x14ac:dyDescent="0.25"/>
  <cols>
    <col min="1" max="1" width="1.5703125" style="83" customWidth="1"/>
    <col min="2" max="2" width="15" style="83" customWidth="1"/>
    <col min="3" max="3" width="15.140625" style="34" customWidth="1"/>
    <col min="4" max="4" width="33.42578125" style="34" customWidth="1"/>
    <col min="5" max="5" width="14.28515625" style="83" customWidth="1"/>
    <col min="6" max="6" width="18.140625" style="83" customWidth="1"/>
    <col min="7" max="7" width="16.42578125" style="90" customWidth="1"/>
    <col min="8" max="8" width="14.85546875" style="90" customWidth="1"/>
    <col min="9" max="9" width="13.28515625" style="83" customWidth="1"/>
    <col min="10" max="10" width="14.85546875" style="83" customWidth="1"/>
    <col min="11" max="11" width="15" style="34" customWidth="1"/>
    <col min="12" max="12" width="18.28515625" style="83" customWidth="1"/>
    <col min="13" max="13" width="19.140625" style="83" customWidth="1"/>
    <col min="14" max="14" width="15.85546875" style="83" customWidth="1"/>
    <col min="15" max="16" width="15.7109375" style="83" customWidth="1"/>
    <col min="17" max="17" width="15.5703125" style="83" customWidth="1"/>
    <col min="18" max="18" width="13.7109375" style="83" customWidth="1"/>
    <col min="19" max="16384" width="11.42578125" style="83"/>
  </cols>
  <sheetData>
    <row r="2" spans="2:15" s="34" customFormat="1" x14ac:dyDescent="0.25">
      <c r="B2" s="131" t="s">
        <v>25</v>
      </c>
      <c r="C2" s="131"/>
      <c r="D2" s="27" t="s">
        <v>160</v>
      </c>
      <c r="E2" s="84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5" x14ac:dyDescent="0.25">
      <c r="B3" s="131" t="s">
        <v>111</v>
      </c>
      <c r="C3" s="131"/>
      <c r="D3" s="27">
        <v>7</v>
      </c>
      <c r="E3" s="84"/>
      <c r="G3" s="83"/>
      <c r="H3" s="83"/>
      <c r="K3" s="83"/>
    </row>
    <row r="4" spans="2:15" x14ac:dyDescent="0.25">
      <c r="B4" s="131" t="s">
        <v>26</v>
      </c>
      <c r="C4" s="131"/>
      <c r="D4" s="27" t="s">
        <v>161</v>
      </c>
      <c r="E4" s="84"/>
      <c r="G4" s="83"/>
      <c r="H4" s="83"/>
      <c r="K4" s="83"/>
    </row>
    <row r="5" spans="2:15" x14ac:dyDescent="0.25">
      <c r="B5" s="131" t="s">
        <v>112</v>
      </c>
      <c r="C5" s="131"/>
      <c r="D5" s="27">
        <v>3</v>
      </c>
      <c r="E5" s="85"/>
      <c r="F5" s="86"/>
      <c r="G5" s="86"/>
      <c r="H5" s="86"/>
      <c r="I5" s="86"/>
      <c r="J5" s="86"/>
      <c r="K5" s="86"/>
      <c r="L5" s="87"/>
      <c r="M5" s="87"/>
      <c r="N5" s="87"/>
      <c r="O5" s="87"/>
    </row>
    <row r="6" spans="2:15" ht="31.5" customHeight="1" x14ac:dyDescent="0.25">
      <c r="C6" s="141" t="s">
        <v>24</v>
      </c>
      <c r="D6" s="142"/>
      <c r="E6" s="143"/>
      <c r="F6" s="144" t="s">
        <v>96</v>
      </c>
      <c r="G6" s="144"/>
      <c r="H6" s="144"/>
      <c r="I6" s="144"/>
      <c r="J6" s="144"/>
      <c r="K6" s="144"/>
    </row>
    <row r="7" spans="2:15" s="34" customFormat="1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21</v>
      </c>
      <c r="J7" s="14" t="s">
        <v>92</v>
      </c>
      <c r="K7" s="14" t="s">
        <v>87</v>
      </c>
    </row>
    <row r="8" spans="2:15" s="34" customFormat="1" ht="15" customHeight="1" x14ac:dyDescent="0.25">
      <c r="B8" s="129" t="s">
        <v>115</v>
      </c>
      <c r="C8" s="25" t="s">
        <v>46</v>
      </c>
      <c r="D8" s="25" t="s">
        <v>45</v>
      </c>
      <c r="E8" s="31">
        <v>7.0000000000000007E-2</v>
      </c>
      <c r="F8" s="25" t="s">
        <v>47</v>
      </c>
      <c r="G8" s="33">
        <v>2600</v>
      </c>
      <c r="H8" s="33" t="s">
        <v>105</v>
      </c>
      <c r="I8" s="25">
        <f>+G8*0.04</f>
        <v>104</v>
      </c>
      <c r="J8" s="25" t="s">
        <v>93</v>
      </c>
      <c r="K8" s="25" t="s">
        <v>88</v>
      </c>
    </row>
    <row r="9" spans="2:15" s="34" customFormat="1" x14ac:dyDescent="0.25">
      <c r="B9" s="129"/>
      <c r="C9" s="25" t="s">
        <v>49</v>
      </c>
      <c r="D9" s="25" t="s">
        <v>162</v>
      </c>
      <c r="E9" s="31">
        <v>0.05</v>
      </c>
      <c r="F9" s="25" t="s">
        <v>47</v>
      </c>
      <c r="G9" s="33">
        <v>2300</v>
      </c>
      <c r="H9" s="33" t="s">
        <v>105</v>
      </c>
      <c r="I9" s="25">
        <f>+G9*0.04</f>
        <v>92</v>
      </c>
      <c r="J9" s="25" t="s">
        <v>93</v>
      </c>
      <c r="K9" s="25" t="s">
        <v>88</v>
      </c>
    </row>
    <row r="10" spans="2:15" s="34" customFormat="1" x14ac:dyDescent="0.25">
      <c r="B10" s="129"/>
      <c r="C10" s="25" t="s">
        <v>50</v>
      </c>
      <c r="D10" s="25" t="s">
        <v>163</v>
      </c>
      <c r="E10" s="31">
        <v>0.04</v>
      </c>
      <c r="F10" s="25" t="s">
        <v>135</v>
      </c>
      <c r="G10" s="33">
        <v>5</v>
      </c>
      <c r="H10" s="33" t="s">
        <v>140</v>
      </c>
      <c r="I10" s="25">
        <v>320</v>
      </c>
      <c r="J10" s="25" t="s">
        <v>93</v>
      </c>
      <c r="K10" s="25" t="s">
        <v>137</v>
      </c>
    </row>
    <row r="11" spans="2:15" x14ac:dyDescent="0.25">
      <c r="B11" s="129"/>
      <c r="C11" s="25" t="s">
        <v>59</v>
      </c>
      <c r="D11" s="25" t="s">
        <v>164</v>
      </c>
      <c r="E11" s="31">
        <v>0.18</v>
      </c>
      <c r="F11" s="25" t="s">
        <v>47</v>
      </c>
      <c r="G11" s="33">
        <v>3500</v>
      </c>
      <c r="H11" s="33" t="s">
        <v>105</v>
      </c>
      <c r="I11" s="25">
        <f t="shared" ref="I11:I12" si="0">+G11*0.04</f>
        <v>140</v>
      </c>
      <c r="J11" s="25" t="s">
        <v>93</v>
      </c>
      <c r="K11" s="25" t="s">
        <v>88</v>
      </c>
    </row>
    <row r="12" spans="2:15" x14ac:dyDescent="0.25">
      <c r="B12" s="129"/>
      <c r="C12" s="25" t="s">
        <v>71</v>
      </c>
      <c r="D12" s="25" t="s">
        <v>165</v>
      </c>
      <c r="E12" s="31">
        <v>0.18</v>
      </c>
      <c r="F12" s="25" t="s">
        <v>47</v>
      </c>
      <c r="G12" s="33">
        <v>3500</v>
      </c>
      <c r="H12" s="33" t="s">
        <v>105</v>
      </c>
      <c r="I12" s="25">
        <f t="shared" si="0"/>
        <v>140</v>
      </c>
      <c r="J12" s="25" t="s">
        <v>93</v>
      </c>
      <c r="K12" s="25" t="s">
        <v>88</v>
      </c>
    </row>
    <row r="13" spans="2:15" x14ac:dyDescent="0.25">
      <c r="B13" s="129"/>
      <c r="C13" s="25" t="s">
        <v>73</v>
      </c>
      <c r="D13" s="25" t="s">
        <v>166</v>
      </c>
      <c r="E13" s="31">
        <v>0.16</v>
      </c>
      <c r="F13" s="25" t="s">
        <v>47</v>
      </c>
      <c r="G13" s="33">
        <v>3100</v>
      </c>
      <c r="H13" s="33" t="s">
        <v>105</v>
      </c>
      <c r="I13" s="25">
        <f>+G13*0.04</f>
        <v>124</v>
      </c>
      <c r="J13" s="25" t="s">
        <v>93</v>
      </c>
      <c r="K13" s="25" t="s">
        <v>88</v>
      </c>
    </row>
    <row r="14" spans="2:15" x14ac:dyDescent="0.25">
      <c r="B14" s="129"/>
      <c r="C14" s="25" t="s">
        <v>169</v>
      </c>
      <c r="D14" s="25" t="s">
        <v>167</v>
      </c>
      <c r="E14" s="31">
        <v>0.11</v>
      </c>
      <c r="F14" s="31" t="s">
        <v>86</v>
      </c>
      <c r="G14" s="88">
        <v>2</v>
      </c>
      <c r="H14" s="33" t="s">
        <v>90</v>
      </c>
      <c r="I14" s="31">
        <v>0</v>
      </c>
      <c r="J14" s="31" t="s">
        <v>90</v>
      </c>
      <c r="K14" s="25" t="s">
        <v>136</v>
      </c>
    </row>
    <row r="15" spans="2:15" x14ac:dyDescent="0.25">
      <c r="B15" s="129"/>
      <c r="C15" s="25" t="s">
        <v>170</v>
      </c>
      <c r="D15" s="25" t="s">
        <v>168</v>
      </c>
      <c r="E15" s="31">
        <v>0.19</v>
      </c>
      <c r="F15" s="31" t="s">
        <v>86</v>
      </c>
      <c r="G15" s="88">
        <v>3</v>
      </c>
      <c r="H15" s="33" t="s">
        <v>90</v>
      </c>
      <c r="I15" s="31">
        <v>0</v>
      </c>
      <c r="J15" s="31" t="s">
        <v>90</v>
      </c>
      <c r="K15" s="25" t="s">
        <v>136</v>
      </c>
    </row>
    <row r="16" spans="2:15" x14ac:dyDescent="0.25">
      <c r="B16" s="42"/>
      <c r="C16" s="42"/>
      <c r="D16" s="42"/>
      <c r="E16" s="87"/>
      <c r="F16" s="87"/>
      <c r="G16" s="89">
        <f>+G8+G9+G11+G12+G13</f>
        <v>15000</v>
      </c>
      <c r="H16" s="62"/>
      <c r="I16" s="87">
        <f>+I13+I12+I11+I9+I8</f>
        <v>600</v>
      </c>
      <c r="J16" s="87"/>
      <c r="K16" s="42"/>
    </row>
    <row r="17" spans="2:18" ht="31.5" x14ac:dyDescent="0.25">
      <c r="B17" s="42"/>
      <c r="C17" s="42"/>
      <c r="D17" s="42"/>
      <c r="E17" s="87"/>
      <c r="F17" s="87"/>
      <c r="G17" s="89"/>
      <c r="H17" s="62"/>
      <c r="I17" s="87"/>
      <c r="J17" s="87"/>
      <c r="K17" s="42"/>
      <c r="L17" s="14" t="s">
        <v>225</v>
      </c>
      <c r="M17" s="14" t="s">
        <v>238</v>
      </c>
      <c r="N17" s="14" t="s">
        <v>92</v>
      </c>
      <c r="O17" s="52" t="s">
        <v>229</v>
      </c>
      <c r="P17" s="55" t="s">
        <v>226</v>
      </c>
      <c r="Q17" s="14" t="s">
        <v>100</v>
      </c>
      <c r="R17" s="14" t="s">
        <v>227</v>
      </c>
    </row>
    <row r="18" spans="2:18" ht="31.5" x14ac:dyDescent="0.25">
      <c r="B18" s="42"/>
      <c r="C18" s="42"/>
      <c r="D18" s="42"/>
      <c r="E18" s="87"/>
      <c r="F18" s="87"/>
      <c r="G18" s="89"/>
      <c r="H18" s="62"/>
      <c r="I18" s="87"/>
      <c r="J18" s="87"/>
      <c r="K18" s="42"/>
      <c r="L18" s="47" t="s">
        <v>47</v>
      </c>
      <c r="M18" s="11">
        <f>4*(I8+I9+I11+I12+I13)</f>
        <v>2400</v>
      </c>
      <c r="N18" s="47" t="s">
        <v>228</v>
      </c>
      <c r="O18" s="56">
        <v>1600</v>
      </c>
      <c r="P18" s="56">
        <f>+M18*O18</f>
        <v>3840000</v>
      </c>
      <c r="Q18" s="47" t="s">
        <v>236</v>
      </c>
      <c r="R18" s="58" t="s">
        <v>230</v>
      </c>
    </row>
    <row r="19" spans="2:18" x14ac:dyDescent="0.25">
      <c r="B19" s="42"/>
      <c r="C19" s="42"/>
      <c r="D19" s="42"/>
      <c r="E19" s="87"/>
      <c r="F19" s="87"/>
      <c r="G19" s="89"/>
      <c r="H19" s="62"/>
      <c r="I19" s="87"/>
      <c r="J19" s="87"/>
      <c r="K19" s="42"/>
      <c r="L19" s="11" t="s">
        <v>135</v>
      </c>
      <c r="M19" s="11">
        <f>+I10</f>
        <v>320</v>
      </c>
      <c r="N19" s="29" t="s">
        <v>228</v>
      </c>
      <c r="O19" s="56">
        <v>4000</v>
      </c>
      <c r="P19" s="56">
        <f>+M19*O19</f>
        <v>1280000</v>
      </c>
      <c r="Q19" s="11" t="s">
        <v>137</v>
      </c>
      <c r="R19" s="27" t="s">
        <v>101</v>
      </c>
    </row>
    <row r="20" spans="2:18" x14ac:dyDescent="0.25">
      <c r="B20" s="42"/>
      <c r="C20" s="42"/>
      <c r="D20" s="42"/>
      <c r="E20" s="87"/>
      <c r="F20" s="87"/>
      <c r="G20" s="89"/>
      <c r="H20" s="62"/>
      <c r="I20" s="87"/>
      <c r="J20" s="87"/>
      <c r="K20" s="42"/>
      <c r="L20" s="122" t="s">
        <v>231</v>
      </c>
      <c r="M20" s="122"/>
      <c r="N20" s="122"/>
      <c r="O20" s="122"/>
      <c r="P20" s="57">
        <f>SUM(P18:P19)</f>
        <v>5120000</v>
      </c>
      <c r="Q20" s="30"/>
      <c r="R20" s="30"/>
    </row>
    <row r="21" spans="2:18" x14ac:dyDescent="0.25">
      <c r="B21" s="42"/>
      <c r="C21" s="42"/>
      <c r="D21" s="42"/>
      <c r="E21" s="87"/>
      <c r="F21" s="87"/>
      <c r="G21" s="89"/>
      <c r="H21" s="62"/>
      <c r="I21" s="87"/>
      <c r="J21" s="87"/>
      <c r="K21" s="42"/>
    </row>
    <row r="22" spans="2:18" x14ac:dyDescent="0.25">
      <c r="B22" s="42"/>
      <c r="C22" s="42"/>
      <c r="D22" s="42"/>
      <c r="E22" s="87"/>
      <c r="F22" s="87"/>
      <c r="G22" s="89"/>
      <c r="H22" s="62"/>
      <c r="I22" s="87"/>
      <c r="J22" s="87"/>
      <c r="K22" s="42"/>
    </row>
    <row r="23" spans="2:18" x14ac:dyDescent="0.25">
      <c r="B23" s="42"/>
      <c r="C23" s="42"/>
      <c r="D23" s="42"/>
      <c r="E23" s="87"/>
      <c r="F23" s="87"/>
      <c r="G23" s="89"/>
      <c r="H23" s="62"/>
      <c r="I23" s="87"/>
      <c r="J23" s="87"/>
      <c r="K23" s="42"/>
    </row>
    <row r="24" spans="2:18" x14ac:dyDescent="0.25">
      <c r="B24" s="42"/>
      <c r="C24" s="42"/>
      <c r="D24" s="42"/>
      <c r="E24" s="87"/>
      <c r="F24" s="87"/>
      <c r="G24" s="89"/>
      <c r="H24" s="62"/>
      <c r="I24" s="87"/>
      <c r="J24" s="87"/>
      <c r="K24" s="42"/>
    </row>
    <row r="25" spans="2:18" x14ac:dyDescent="0.25">
      <c r="B25" s="42"/>
      <c r="C25" s="42"/>
      <c r="D25" s="42"/>
      <c r="E25" s="87"/>
      <c r="F25" s="87"/>
      <c r="G25" s="89"/>
      <c r="H25" s="62"/>
      <c r="I25" s="87"/>
      <c r="J25" s="87"/>
      <c r="K25" s="42"/>
    </row>
    <row r="26" spans="2:18" x14ac:dyDescent="0.25">
      <c r="B26" s="42"/>
      <c r="C26" s="42"/>
      <c r="D26" s="42"/>
      <c r="E26" s="87"/>
      <c r="F26" s="87"/>
      <c r="G26" s="89"/>
      <c r="H26" s="62"/>
      <c r="I26" s="87"/>
      <c r="J26" s="87"/>
      <c r="K26" s="42"/>
    </row>
    <row r="27" spans="2:18" x14ac:dyDescent="0.25">
      <c r="B27" s="131" t="s">
        <v>103</v>
      </c>
      <c r="C27" s="131"/>
      <c r="D27" s="131"/>
      <c r="E27" s="131"/>
      <c r="F27" s="131"/>
      <c r="G27" s="89"/>
      <c r="H27" s="62"/>
      <c r="I27" s="87"/>
      <c r="J27" s="87"/>
      <c r="K27" s="42"/>
    </row>
    <row r="28" spans="2:18" ht="31.5" x14ac:dyDescent="0.25">
      <c r="B28" s="12" t="s">
        <v>114</v>
      </c>
      <c r="C28" s="12" t="s">
        <v>102</v>
      </c>
      <c r="D28" s="12" t="s">
        <v>92</v>
      </c>
      <c r="E28" s="63" t="s">
        <v>100</v>
      </c>
      <c r="F28" s="12" t="s">
        <v>104</v>
      </c>
      <c r="G28" s="89"/>
      <c r="H28" s="62"/>
      <c r="I28" s="87"/>
      <c r="J28" s="87"/>
      <c r="K28" s="42"/>
    </row>
    <row r="29" spans="2:18" x14ac:dyDescent="0.25">
      <c r="B29" s="139">
        <v>1500</v>
      </c>
      <c r="C29" s="139">
        <f>+B29*0.04</f>
        <v>60</v>
      </c>
      <c r="D29" s="139" t="s">
        <v>99</v>
      </c>
      <c r="E29" s="139" t="s">
        <v>88</v>
      </c>
      <c r="F29" s="139" t="s">
        <v>101</v>
      </c>
      <c r="G29" s="89"/>
      <c r="H29" s="62"/>
      <c r="I29" s="87"/>
      <c r="J29" s="87"/>
      <c r="K29" s="42"/>
    </row>
    <row r="30" spans="2:18" x14ac:dyDescent="0.25">
      <c r="B30" s="139"/>
      <c r="C30" s="139"/>
      <c r="D30" s="139"/>
      <c r="E30" s="139"/>
      <c r="F30" s="139"/>
      <c r="G30" s="89"/>
      <c r="H30" s="62"/>
      <c r="I30" s="87"/>
      <c r="J30" s="87"/>
      <c r="K30" s="42"/>
    </row>
    <row r="31" spans="2:18" x14ac:dyDescent="0.25">
      <c r="B31" s="139"/>
      <c r="C31" s="139"/>
      <c r="D31" s="139"/>
      <c r="E31" s="139"/>
      <c r="F31" s="139"/>
      <c r="G31" s="89"/>
      <c r="H31" s="62"/>
      <c r="I31" s="87"/>
      <c r="J31" s="87"/>
      <c r="K31" s="42"/>
    </row>
    <row r="32" spans="2:18" ht="16.5" customHeight="1" x14ac:dyDescent="0.25">
      <c r="C32" s="83"/>
      <c r="D32" s="83"/>
    </row>
    <row r="33" spans="2:11" x14ac:dyDescent="0.25">
      <c r="C33" s="83"/>
      <c r="D33" s="83"/>
    </row>
    <row r="34" spans="2:11" ht="31.5" x14ac:dyDescent="0.25">
      <c r="B34" s="14" t="s">
        <v>89</v>
      </c>
      <c r="C34" s="14" t="s">
        <v>107</v>
      </c>
      <c r="D34" s="14" t="s">
        <v>116</v>
      </c>
      <c r="E34" s="14" t="s">
        <v>109</v>
      </c>
      <c r="F34" s="91" t="s">
        <v>23</v>
      </c>
    </row>
    <row r="35" spans="2:11" s="34" customFormat="1" ht="21" customHeight="1" x14ac:dyDescent="0.25">
      <c r="B35" s="129" t="s">
        <v>94</v>
      </c>
      <c r="C35" s="25" t="s">
        <v>52</v>
      </c>
      <c r="D35" s="25" t="s">
        <v>141</v>
      </c>
      <c r="E35" s="31">
        <v>0.24</v>
      </c>
      <c r="F35" s="25" t="s">
        <v>143</v>
      </c>
      <c r="I35" s="65"/>
    </row>
    <row r="36" spans="2:11" s="34" customFormat="1" x14ac:dyDescent="0.25">
      <c r="B36" s="129"/>
      <c r="C36" s="25" t="s">
        <v>54</v>
      </c>
      <c r="D36" s="25" t="s">
        <v>142</v>
      </c>
      <c r="E36" s="31">
        <v>0.4</v>
      </c>
      <c r="F36" s="25" t="s">
        <v>143</v>
      </c>
      <c r="G36" s="83"/>
    </row>
    <row r="37" spans="2:11" s="34" customFormat="1" x14ac:dyDescent="0.25">
      <c r="B37" s="129"/>
      <c r="C37" s="25" t="s">
        <v>56</v>
      </c>
      <c r="D37" s="25" t="s">
        <v>171</v>
      </c>
      <c r="E37" s="31">
        <v>0.36</v>
      </c>
      <c r="F37" s="25" t="s">
        <v>143</v>
      </c>
      <c r="G37" s="83"/>
    </row>
    <row r="40" spans="2:11" ht="57" customHeight="1" x14ac:dyDescent="0.25">
      <c r="B40" s="14" t="s">
        <v>89</v>
      </c>
      <c r="C40" s="14" t="s">
        <v>107</v>
      </c>
      <c r="D40" s="14" t="s">
        <v>116</v>
      </c>
      <c r="E40" s="14" t="s">
        <v>109</v>
      </c>
      <c r="F40" s="14" t="s">
        <v>95</v>
      </c>
    </row>
    <row r="41" spans="2:11" ht="63" x14ac:dyDescent="0.25">
      <c r="B41" s="25" t="s">
        <v>117</v>
      </c>
      <c r="C41" s="25" t="s">
        <v>85</v>
      </c>
      <c r="D41" s="25" t="s">
        <v>117</v>
      </c>
      <c r="E41" s="25">
        <v>0.25</v>
      </c>
      <c r="F41" s="25" t="s">
        <v>118</v>
      </c>
    </row>
    <row r="42" spans="2:11" x14ac:dyDescent="0.25">
      <c r="E42" s="25"/>
    </row>
    <row r="43" spans="2:11" ht="31.5" x14ac:dyDescent="0.25">
      <c r="B43" s="14" t="s">
        <v>89</v>
      </c>
      <c r="C43" s="14" t="s">
        <v>119</v>
      </c>
      <c r="D43" s="14" t="s">
        <v>116</v>
      </c>
      <c r="E43" s="14" t="s">
        <v>146</v>
      </c>
    </row>
    <row r="44" spans="2:11" x14ac:dyDescent="0.25">
      <c r="B44" s="129" t="s">
        <v>106</v>
      </c>
      <c r="C44" s="116" t="s">
        <v>144</v>
      </c>
      <c r="D44" s="116" t="s">
        <v>145</v>
      </c>
      <c r="E44" s="129">
        <v>419.33</v>
      </c>
      <c r="K44" s="83"/>
    </row>
    <row r="45" spans="2:11" x14ac:dyDescent="0.25">
      <c r="B45" s="129"/>
      <c r="C45" s="118"/>
      <c r="D45" s="118"/>
      <c r="E45" s="129"/>
      <c r="K45" s="83"/>
    </row>
    <row r="46" spans="2:11" x14ac:dyDescent="0.25">
      <c r="B46" s="42"/>
      <c r="C46" s="87"/>
      <c r="D46" s="42"/>
      <c r="E46" s="87"/>
    </row>
    <row r="48" spans="2:11" ht="31.5" x14ac:dyDescent="0.25">
      <c r="B48" s="14" t="s">
        <v>89</v>
      </c>
      <c r="C48" s="14" t="s">
        <v>107</v>
      </c>
      <c r="D48" s="14" t="s">
        <v>108</v>
      </c>
      <c r="E48" s="14" t="s">
        <v>109</v>
      </c>
      <c r="F48" s="14" t="s">
        <v>232</v>
      </c>
      <c r="I48" s="90"/>
      <c r="K48" s="90"/>
    </row>
    <row r="49" spans="2:11" x14ac:dyDescent="0.25">
      <c r="B49" s="116" t="s">
        <v>27</v>
      </c>
      <c r="C49" s="25" t="s">
        <v>43</v>
      </c>
      <c r="D49" s="25" t="s">
        <v>44</v>
      </c>
      <c r="E49" s="31">
        <v>7.0000000000000007E-2</v>
      </c>
      <c r="F49" s="116" t="s">
        <v>241</v>
      </c>
      <c r="I49" s="90"/>
      <c r="K49" s="90"/>
    </row>
    <row r="50" spans="2:11" ht="31.5" x14ac:dyDescent="0.25">
      <c r="B50" s="118"/>
      <c r="C50" s="25" t="s">
        <v>36</v>
      </c>
      <c r="D50" s="25" t="s">
        <v>58</v>
      </c>
      <c r="E50" s="31">
        <v>0.05</v>
      </c>
      <c r="F50" s="118"/>
      <c r="I50" s="90"/>
      <c r="K50" s="90"/>
    </row>
    <row r="51" spans="2:11" x14ac:dyDescent="0.25">
      <c r="I51" s="90"/>
      <c r="K51" s="90"/>
    </row>
    <row r="55" spans="2:11" s="34" customFormat="1" ht="47.25" x14ac:dyDescent="0.25">
      <c r="B55" s="14" t="s">
        <v>98</v>
      </c>
      <c r="C55" s="14" t="s">
        <v>89</v>
      </c>
      <c r="D55" s="14" t="s">
        <v>120</v>
      </c>
      <c r="E55" s="14" t="s">
        <v>121</v>
      </c>
      <c r="G55" s="64"/>
      <c r="H55" s="64"/>
    </row>
    <row r="56" spans="2:11" ht="31.5" x14ac:dyDescent="0.25">
      <c r="B56" s="14" t="s">
        <v>110</v>
      </c>
      <c r="C56" s="14" t="s">
        <v>28</v>
      </c>
      <c r="D56" s="25">
        <v>4</v>
      </c>
      <c r="E56" s="25">
        <v>0</v>
      </c>
    </row>
  </sheetData>
  <mergeCells count="21">
    <mergeCell ref="B49:B50"/>
    <mergeCell ref="B44:B45"/>
    <mergeCell ref="C44:C45"/>
    <mergeCell ref="D44:D45"/>
    <mergeCell ref="E44:E45"/>
    <mergeCell ref="F6:K6"/>
    <mergeCell ref="F49:F50"/>
    <mergeCell ref="L20:O20"/>
    <mergeCell ref="C6:E6"/>
    <mergeCell ref="B2:C2"/>
    <mergeCell ref="B3:C3"/>
    <mergeCell ref="B4:C4"/>
    <mergeCell ref="B5:C5"/>
    <mergeCell ref="B8:B15"/>
    <mergeCell ref="B27:F27"/>
    <mergeCell ref="B29:B31"/>
    <mergeCell ref="C29:C31"/>
    <mergeCell ref="D29:D31"/>
    <mergeCell ref="E29:E31"/>
    <mergeCell ref="F29:F31"/>
    <mergeCell ref="B35:B37"/>
  </mergeCells>
  <pageMargins left="0.12" right="0.12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</sheetPr>
  <dimension ref="B2:R47"/>
  <sheetViews>
    <sheetView showGridLines="0" topLeftCell="A16" workbookViewId="0">
      <selection activeCell="F45" sqref="F45:F47"/>
    </sheetView>
  </sheetViews>
  <sheetFormatPr baseColWidth="10" defaultColWidth="11.42578125" defaultRowHeight="15.75" x14ac:dyDescent="0.25"/>
  <cols>
    <col min="1" max="1" width="1.5703125" style="34" customWidth="1"/>
    <col min="2" max="2" width="15" style="34" customWidth="1"/>
    <col min="3" max="3" width="15.140625" style="34" customWidth="1"/>
    <col min="4" max="4" width="33.42578125" style="34" customWidth="1"/>
    <col min="5" max="5" width="14.28515625" style="34" customWidth="1"/>
    <col min="6" max="6" width="18.140625" style="34" customWidth="1"/>
    <col min="7" max="7" width="16.42578125" style="64" customWidth="1"/>
    <col min="8" max="8" width="14.85546875" style="64" customWidth="1"/>
    <col min="9" max="9" width="13.28515625" style="34" customWidth="1"/>
    <col min="10" max="10" width="14.85546875" style="34" customWidth="1"/>
    <col min="11" max="11" width="15" style="34" customWidth="1"/>
    <col min="12" max="12" width="18.28515625" style="34" customWidth="1"/>
    <col min="13" max="13" width="19.140625" style="34" customWidth="1"/>
    <col min="14" max="14" width="15.85546875" style="34" customWidth="1"/>
    <col min="15" max="16" width="15.7109375" style="34" customWidth="1"/>
    <col min="17" max="17" width="15.5703125" style="34" customWidth="1"/>
    <col min="18" max="18" width="13.42578125" style="34" customWidth="1"/>
    <col min="19" max="16384" width="11.42578125" style="34"/>
  </cols>
  <sheetData>
    <row r="2" spans="2:18" x14ac:dyDescent="0.25">
      <c r="B2" s="131" t="s">
        <v>25</v>
      </c>
      <c r="C2" s="131"/>
      <c r="D2" s="25" t="s">
        <v>175</v>
      </c>
      <c r="E2" s="59"/>
      <c r="G2" s="34"/>
      <c r="H2" s="34"/>
    </row>
    <row r="3" spans="2:18" x14ac:dyDescent="0.25">
      <c r="B3" s="131" t="s">
        <v>111</v>
      </c>
      <c r="C3" s="131"/>
      <c r="D3" s="25">
        <v>8</v>
      </c>
      <c r="E3" s="59"/>
      <c r="G3" s="34"/>
      <c r="H3" s="34"/>
    </row>
    <row r="4" spans="2:18" x14ac:dyDescent="0.25">
      <c r="B4" s="131" t="s">
        <v>26</v>
      </c>
      <c r="C4" s="131"/>
      <c r="D4" s="25" t="s">
        <v>172</v>
      </c>
      <c r="E4" s="59"/>
      <c r="G4" s="34"/>
      <c r="H4" s="34"/>
    </row>
    <row r="5" spans="2:18" x14ac:dyDescent="0.25">
      <c r="B5" s="131" t="s">
        <v>112</v>
      </c>
      <c r="C5" s="131"/>
      <c r="D5" s="25">
        <v>1.6</v>
      </c>
      <c r="E5" s="60"/>
      <c r="F5" s="61"/>
      <c r="G5" s="61"/>
      <c r="H5" s="61"/>
      <c r="I5" s="61"/>
      <c r="J5" s="61"/>
      <c r="K5" s="61"/>
      <c r="L5" s="42"/>
      <c r="M5" s="42"/>
      <c r="N5" s="42"/>
      <c r="O5" s="42"/>
    </row>
    <row r="6" spans="2:18" ht="31.5" customHeight="1" x14ac:dyDescent="0.25">
      <c r="C6" s="141" t="s">
        <v>24</v>
      </c>
      <c r="D6" s="142"/>
      <c r="E6" s="143"/>
      <c r="F6" s="131" t="s">
        <v>96</v>
      </c>
      <c r="G6" s="131"/>
      <c r="H6" s="131"/>
      <c r="I6" s="131"/>
      <c r="J6" s="131"/>
      <c r="K6" s="131"/>
    </row>
    <row r="7" spans="2:18" ht="60" customHeight="1" x14ac:dyDescent="0.25">
      <c r="B7" s="14" t="s">
        <v>89</v>
      </c>
      <c r="C7" s="14" t="s">
        <v>107</v>
      </c>
      <c r="D7" s="14" t="s">
        <v>108</v>
      </c>
      <c r="E7" s="14" t="s">
        <v>109</v>
      </c>
      <c r="F7" s="14" t="s">
        <v>22</v>
      </c>
      <c r="G7" s="41" t="s">
        <v>113</v>
      </c>
      <c r="H7" s="41" t="s">
        <v>138</v>
      </c>
      <c r="I7" s="14" t="s">
        <v>21</v>
      </c>
      <c r="J7" s="14" t="s">
        <v>92</v>
      </c>
      <c r="K7" s="14" t="s">
        <v>87</v>
      </c>
    </row>
    <row r="8" spans="2:18" ht="15" customHeight="1" x14ac:dyDescent="0.25">
      <c r="B8" s="129" t="s">
        <v>115</v>
      </c>
      <c r="C8" s="25" t="s">
        <v>46</v>
      </c>
      <c r="D8" s="25" t="s">
        <v>173</v>
      </c>
      <c r="E8" s="25">
        <v>0.08</v>
      </c>
      <c r="F8" s="25" t="s">
        <v>47</v>
      </c>
      <c r="G8" s="33">
        <v>2600</v>
      </c>
      <c r="H8" s="33" t="s">
        <v>105</v>
      </c>
      <c r="I8" s="25">
        <f>+G8*0.04</f>
        <v>104</v>
      </c>
      <c r="J8" s="25" t="s">
        <v>93</v>
      </c>
      <c r="K8" s="25" t="s">
        <v>88</v>
      </c>
    </row>
    <row r="9" spans="2:18" x14ac:dyDescent="0.25">
      <c r="B9" s="129"/>
      <c r="C9" s="25" t="s">
        <v>49</v>
      </c>
      <c r="D9" s="25" t="s">
        <v>128</v>
      </c>
      <c r="E9" s="25">
        <v>0.17</v>
      </c>
      <c r="F9" s="25" t="s">
        <v>47</v>
      </c>
      <c r="G9" s="33">
        <v>5700</v>
      </c>
      <c r="H9" s="33" t="s">
        <v>105</v>
      </c>
      <c r="I9" s="25">
        <f>+G9*0.04</f>
        <v>228</v>
      </c>
      <c r="J9" s="25" t="s">
        <v>93</v>
      </c>
      <c r="K9" s="25" t="s">
        <v>88</v>
      </c>
    </row>
    <row r="10" spans="2:18" x14ac:dyDescent="0.25">
      <c r="B10" s="129"/>
      <c r="C10" s="25" t="s">
        <v>50</v>
      </c>
      <c r="D10" s="25" t="s">
        <v>51</v>
      </c>
      <c r="E10" s="25">
        <v>0.17</v>
      </c>
      <c r="F10" s="25" t="s">
        <v>47</v>
      </c>
      <c r="G10" s="33">
        <v>5700</v>
      </c>
      <c r="H10" s="33" t="s">
        <v>105</v>
      </c>
      <c r="I10" s="25">
        <f>+G10*0.04</f>
        <v>228</v>
      </c>
      <c r="J10" s="25" t="s">
        <v>93</v>
      </c>
      <c r="K10" s="25" t="s">
        <v>88</v>
      </c>
    </row>
    <row r="11" spans="2:18" ht="31.5" x14ac:dyDescent="0.25">
      <c r="B11" s="42"/>
      <c r="C11" s="42"/>
      <c r="D11" s="42"/>
      <c r="E11" s="42"/>
      <c r="F11" s="42"/>
      <c r="G11" s="62"/>
      <c r="H11" s="62"/>
      <c r="I11" s="42"/>
      <c r="J11" s="42"/>
      <c r="K11" s="42"/>
      <c r="L11" s="14" t="s">
        <v>225</v>
      </c>
      <c r="M11" s="14" t="s">
        <v>238</v>
      </c>
      <c r="N11" s="14" t="s">
        <v>92</v>
      </c>
      <c r="O11" s="52" t="s">
        <v>229</v>
      </c>
      <c r="P11" s="55" t="s">
        <v>226</v>
      </c>
      <c r="Q11" s="14" t="s">
        <v>100</v>
      </c>
      <c r="R11" s="14" t="s">
        <v>227</v>
      </c>
    </row>
    <row r="12" spans="2:18" ht="47.25" x14ac:dyDescent="0.25">
      <c r="B12" s="42"/>
      <c r="C12" s="42"/>
      <c r="D12" s="42"/>
      <c r="E12" s="42"/>
      <c r="F12" s="42"/>
      <c r="G12" s="62"/>
      <c r="H12" s="62"/>
      <c r="I12" s="42"/>
      <c r="J12" s="42"/>
      <c r="K12" s="42"/>
      <c r="L12" s="47" t="s">
        <v>47</v>
      </c>
      <c r="M12" s="11">
        <f>4*(I8+I9+I10)</f>
        <v>2240</v>
      </c>
      <c r="N12" s="47" t="s">
        <v>228</v>
      </c>
      <c r="O12" s="56">
        <v>1600</v>
      </c>
      <c r="P12" s="56">
        <f>+M12*O12</f>
        <v>3584000</v>
      </c>
      <c r="Q12" s="47" t="s">
        <v>236</v>
      </c>
      <c r="R12" s="58" t="s">
        <v>230</v>
      </c>
    </row>
    <row r="13" spans="2:18" x14ac:dyDescent="0.25">
      <c r="B13" s="42"/>
      <c r="C13" s="42"/>
      <c r="D13" s="42"/>
      <c r="E13" s="42"/>
      <c r="F13" s="42"/>
      <c r="G13" s="62"/>
      <c r="H13" s="62"/>
      <c r="I13" s="42"/>
      <c r="J13" s="42"/>
      <c r="K13" s="42"/>
      <c r="L13" s="122" t="s">
        <v>231</v>
      </c>
      <c r="M13" s="122"/>
      <c r="N13" s="122"/>
      <c r="O13" s="122"/>
      <c r="P13" s="57">
        <f>SUM(P12:P12)</f>
        <v>3584000</v>
      </c>
      <c r="Q13" s="30"/>
      <c r="R13" s="30"/>
    </row>
    <row r="14" spans="2:18" x14ac:dyDescent="0.25">
      <c r="B14" s="42"/>
      <c r="C14" s="42"/>
      <c r="D14" s="42"/>
      <c r="E14" s="42"/>
      <c r="F14" s="42"/>
      <c r="G14" s="62"/>
      <c r="H14" s="62"/>
      <c r="I14" s="42"/>
      <c r="J14" s="42"/>
      <c r="K14" s="42"/>
    </row>
    <row r="15" spans="2:18" x14ac:dyDescent="0.25">
      <c r="B15" s="42"/>
      <c r="C15" s="42"/>
      <c r="D15" s="42"/>
      <c r="E15" s="42"/>
      <c r="F15" s="42"/>
      <c r="G15" s="62"/>
      <c r="H15" s="62"/>
      <c r="I15" s="42"/>
      <c r="J15" s="42"/>
      <c r="K15" s="42"/>
    </row>
    <row r="16" spans="2:18" x14ac:dyDescent="0.25">
      <c r="B16" s="42"/>
      <c r="C16" s="42"/>
      <c r="D16" s="42"/>
      <c r="E16" s="42"/>
      <c r="F16" s="42"/>
      <c r="G16" s="62"/>
      <c r="H16" s="62"/>
      <c r="I16" s="42"/>
      <c r="J16" s="42"/>
      <c r="K16" s="42"/>
    </row>
    <row r="17" spans="2:11" x14ac:dyDescent="0.25">
      <c r="B17" s="42"/>
      <c r="C17" s="42"/>
      <c r="D17" s="42"/>
      <c r="E17" s="42"/>
      <c r="F17" s="42"/>
      <c r="G17" s="62"/>
      <c r="H17" s="62"/>
      <c r="I17" s="42"/>
      <c r="J17" s="42"/>
      <c r="K17" s="42"/>
    </row>
    <row r="18" spans="2:11" x14ac:dyDescent="0.25">
      <c r="B18" s="42"/>
      <c r="C18" s="42"/>
      <c r="D18" s="42"/>
      <c r="E18" s="42"/>
      <c r="F18" s="42"/>
      <c r="G18" s="62"/>
      <c r="H18" s="62"/>
      <c r="I18" s="42"/>
      <c r="J18" s="42"/>
      <c r="K18" s="42"/>
    </row>
    <row r="19" spans="2:11" x14ac:dyDescent="0.25">
      <c r="B19" s="42"/>
      <c r="C19" s="42"/>
      <c r="D19" s="42"/>
      <c r="E19" s="42"/>
      <c r="F19" s="42"/>
      <c r="G19" s="62"/>
      <c r="H19" s="62"/>
      <c r="I19" s="42"/>
      <c r="J19" s="42"/>
      <c r="K19" s="42"/>
    </row>
    <row r="20" spans="2:11" x14ac:dyDescent="0.25">
      <c r="B20" s="42"/>
      <c r="C20" s="42"/>
      <c r="D20" s="42"/>
      <c r="E20" s="42"/>
      <c r="F20" s="42"/>
      <c r="G20" s="62"/>
      <c r="H20" s="62"/>
      <c r="I20" s="42"/>
      <c r="J20" s="42"/>
      <c r="K20" s="42"/>
    </row>
    <row r="21" spans="2:11" ht="16.5" customHeight="1" x14ac:dyDescent="0.25"/>
    <row r="22" spans="2:11" x14ac:dyDescent="0.25">
      <c r="B22" s="131" t="s">
        <v>103</v>
      </c>
      <c r="C22" s="131"/>
      <c r="D22" s="131"/>
      <c r="E22" s="131"/>
      <c r="F22" s="131"/>
    </row>
    <row r="23" spans="2:11" ht="31.5" x14ac:dyDescent="0.25">
      <c r="B23" s="12" t="s">
        <v>114</v>
      </c>
      <c r="C23" s="12" t="s">
        <v>102</v>
      </c>
      <c r="D23" s="12" t="s">
        <v>92</v>
      </c>
      <c r="E23" s="63" t="s">
        <v>100</v>
      </c>
      <c r="F23" s="12" t="s">
        <v>104</v>
      </c>
    </row>
    <row r="24" spans="2:11" ht="21" customHeight="1" x14ac:dyDescent="0.25">
      <c r="B24" s="139">
        <v>2000</v>
      </c>
      <c r="C24" s="139">
        <f>+B24*0.04</f>
        <v>80</v>
      </c>
      <c r="D24" s="139" t="s">
        <v>99</v>
      </c>
      <c r="E24" s="139" t="s">
        <v>88</v>
      </c>
      <c r="F24" s="139" t="s">
        <v>101</v>
      </c>
      <c r="G24" s="34"/>
      <c r="H24" s="34"/>
      <c r="I24" s="65"/>
    </row>
    <row r="25" spans="2:11" x14ac:dyDescent="0.25">
      <c r="B25" s="139"/>
      <c r="C25" s="139"/>
      <c r="D25" s="139"/>
      <c r="E25" s="139"/>
      <c r="F25" s="139"/>
      <c r="G25" s="34"/>
      <c r="H25" s="34"/>
    </row>
    <row r="26" spans="2:11" x14ac:dyDescent="0.25">
      <c r="B26" s="139"/>
      <c r="C26" s="139"/>
      <c r="D26" s="139"/>
      <c r="E26" s="139"/>
      <c r="F26" s="139"/>
      <c r="G26" s="34"/>
      <c r="H26" s="34"/>
    </row>
    <row r="29" spans="2:11" ht="47.25" hidden="1" customHeight="1" x14ac:dyDescent="0.25">
      <c r="B29" s="14" t="s">
        <v>98</v>
      </c>
      <c r="C29" s="14" t="s">
        <v>89</v>
      </c>
      <c r="D29" s="14" t="s">
        <v>120</v>
      </c>
      <c r="E29" s="14" t="s">
        <v>121</v>
      </c>
    </row>
    <row r="30" spans="2:11" ht="31.5" hidden="1" customHeight="1" x14ac:dyDescent="0.25">
      <c r="B30" s="14" t="s">
        <v>110</v>
      </c>
      <c r="C30" s="14" t="s">
        <v>28</v>
      </c>
      <c r="D30" s="25">
        <v>4</v>
      </c>
      <c r="E30" s="25">
        <v>0</v>
      </c>
    </row>
    <row r="31" spans="2:11" ht="31.5" x14ac:dyDescent="0.25">
      <c r="B31" s="14" t="s">
        <v>89</v>
      </c>
      <c r="C31" s="14" t="s">
        <v>107</v>
      </c>
      <c r="D31" s="14" t="s">
        <v>116</v>
      </c>
      <c r="E31" s="14" t="s">
        <v>109</v>
      </c>
      <c r="F31" s="14" t="s">
        <v>23</v>
      </c>
    </row>
    <row r="32" spans="2:11" ht="15.75" customHeight="1" x14ac:dyDescent="0.25">
      <c r="B32" s="116" t="s">
        <v>94</v>
      </c>
      <c r="C32" s="25" t="s">
        <v>52</v>
      </c>
      <c r="D32" s="25" t="s">
        <v>53</v>
      </c>
      <c r="E32" s="25">
        <v>0.34</v>
      </c>
      <c r="F32" s="25" t="s">
        <v>143</v>
      </c>
    </row>
    <row r="33" spans="2:6" x14ac:dyDescent="0.25">
      <c r="B33" s="117"/>
      <c r="C33" s="25" t="s">
        <v>54</v>
      </c>
      <c r="D33" s="25" t="s">
        <v>55</v>
      </c>
      <c r="E33" s="25">
        <v>0.48</v>
      </c>
      <c r="F33" s="25" t="s">
        <v>143</v>
      </c>
    </row>
    <row r="34" spans="2:6" x14ac:dyDescent="0.25">
      <c r="B34" s="118"/>
      <c r="C34" s="25" t="s">
        <v>56</v>
      </c>
      <c r="D34" s="25" t="s">
        <v>57</v>
      </c>
      <c r="E34" s="25">
        <v>0.36</v>
      </c>
      <c r="F34" s="25" t="s">
        <v>143</v>
      </c>
    </row>
    <row r="37" spans="2:6" ht="31.5" x14ac:dyDescent="0.25">
      <c r="B37" s="14" t="s">
        <v>89</v>
      </c>
      <c r="C37" s="14" t="s">
        <v>107</v>
      </c>
      <c r="D37" s="14" t="s">
        <v>116</v>
      </c>
      <c r="E37" s="14" t="s">
        <v>109</v>
      </c>
      <c r="F37" s="14" t="s">
        <v>95</v>
      </c>
    </row>
    <row r="38" spans="2:6" ht="63" x14ac:dyDescent="0.25">
      <c r="B38" s="25" t="s">
        <v>117</v>
      </c>
      <c r="C38" s="25" t="s">
        <v>85</v>
      </c>
      <c r="D38" s="25" t="s">
        <v>117</v>
      </c>
      <c r="E38" s="25">
        <v>0.25</v>
      </c>
      <c r="F38" s="25" t="s">
        <v>118</v>
      </c>
    </row>
    <row r="39" spans="2:6" x14ac:dyDescent="0.25">
      <c r="E39" s="25"/>
    </row>
    <row r="40" spans="2:6" ht="31.5" hidden="1" x14ac:dyDescent="0.25">
      <c r="B40" s="14" t="s">
        <v>89</v>
      </c>
      <c r="C40" s="14" t="s">
        <v>119</v>
      </c>
      <c r="D40" s="66" t="s">
        <v>31</v>
      </c>
      <c r="E40" s="14" t="s">
        <v>146</v>
      </c>
    </row>
    <row r="41" spans="2:6" hidden="1" x14ac:dyDescent="0.25">
      <c r="B41" s="129" t="s">
        <v>106</v>
      </c>
      <c r="C41" s="116" t="s">
        <v>144</v>
      </c>
      <c r="D41" s="116" t="s">
        <v>145</v>
      </c>
      <c r="E41" s="129">
        <v>419.33</v>
      </c>
    </row>
    <row r="42" spans="2:6" hidden="1" x14ac:dyDescent="0.25">
      <c r="B42" s="129"/>
      <c r="C42" s="118"/>
      <c r="D42" s="118"/>
      <c r="E42" s="129"/>
    </row>
    <row r="43" spans="2:6" x14ac:dyDescent="0.25">
      <c r="B43" s="42"/>
      <c r="C43" s="42"/>
      <c r="D43" s="42"/>
      <c r="E43" s="42"/>
    </row>
    <row r="45" spans="2:6" ht="31.5" x14ac:dyDescent="0.25">
      <c r="B45" s="14" t="s">
        <v>89</v>
      </c>
      <c r="C45" s="14" t="s">
        <v>107</v>
      </c>
      <c r="D45" s="14" t="s">
        <v>108</v>
      </c>
      <c r="E45" s="14" t="s">
        <v>109</v>
      </c>
      <c r="F45" s="14" t="s">
        <v>232</v>
      </c>
    </row>
    <row r="46" spans="2:6" x14ac:dyDescent="0.25">
      <c r="B46" s="116" t="s">
        <v>27</v>
      </c>
      <c r="C46" s="25" t="s">
        <v>43</v>
      </c>
      <c r="D46" s="25" t="s">
        <v>44</v>
      </c>
      <c r="E46" s="25">
        <v>0.01</v>
      </c>
      <c r="F46" s="116" t="s">
        <v>241</v>
      </c>
    </row>
    <row r="47" spans="2:6" ht="31.5" x14ac:dyDescent="0.25">
      <c r="B47" s="118"/>
      <c r="C47" s="25" t="s">
        <v>36</v>
      </c>
      <c r="D47" s="25" t="s">
        <v>58</v>
      </c>
      <c r="E47" s="25">
        <v>0.01</v>
      </c>
      <c r="F47" s="118"/>
    </row>
  </sheetData>
  <mergeCells count="21">
    <mergeCell ref="B2:C2"/>
    <mergeCell ref="B3:C3"/>
    <mergeCell ref="B4:C4"/>
    <mergeCell ref="B5:C5"/>
    <mergeCell ref="B8:B10"/>
    <mergeCell ref="F6:K6"/>
    <mergeCell ref="B32:B34"/>
    <mergeCell ref="F46:F47"/>
    <mergeCell ref="L13:O13"/>
    <mergeCell ref="C6:E6"/>
    <mergeCell ref="B22:F22"/>
    <mergeCell ref="B24:B26"/>
    <mergeCell ref="C24:C26"/>
    <mergeCell ref="D24:D26"/>
    <mergeCell ref="E24:E26"/>
    <mergeCell ref="F24:F26"/>
    <mergeCell ref="B41:B42"/>
    <mergeCell ref="C41:C42"/>
    <mergeCell ref="D41:D42"/>
    <mergeCell ref="E41:E42"/>
    <mergeCell ref="B46:B47"/>
  </mergeCells>
  <pageMargins left="0.12" right="0.1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Listado</vt:lpstr>
      <vt:lpstr>1,Fernando_Tutalcha</vt:lpstr>
      <vt:lpstr>2.Dario_Tacue</vt:lpstr>
      <vt:lpstr>3, Gustavo Muñoz</vt:lpstr>
      <vt:lpstr>4. Angela Ruiz</vt:lpstr>
      <vt:lpstr>5, Tomas Ruiz</vt:lpstr>
      <vt:lpstr>6,Erick Fuly</vt:lpstr>
      <vt:lpstr>7.Pablo Ruiz</vt:lpstr>
      <vt:lpstr>8,Jose Anacona</vt:lpstr>
      <vt:lpstr>9,Irene Mejia</vt:lpstr>
      <vt:lpstr>10.Marino Astudillo</vt:lpstr>
      <vt:lpstr>11. Dora Gonzales</vt:lpstr>
      <vt:lpstr>12. Claudia Valencia</vt:lpstr>
      <vt:lpstr>13.Juan Diego Tacue</vt:lpstr>
      <vt:lpstr>14, Samuel Mabuscay</vt:lpstr>
      <vt:lpstr>Oportunidades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Jurado Moreno</dc:creator>
  <cp:lastModifiedBy>DELL</cp:lastModifiedBy>
  <cp:lastPrinted>2021-01-18T03:53:45Z</cp:lastPrinted>
  <dcterms:created xsi:type="dcterms:W3CDTF">2021-01-17T19:49:54Z</dcterms:created>
  <dcterms:modified xsi:type="dcterms:W3CDTF">2021-02-11T20:23:44Z</dcterms:modified>
</cp:coreProperties>
</file>